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180" windowHeight="7935" firstSheet="10" activeTab="18"/>
  </bookViews>
  <sheets>
    <sheet name="упражнение" sheetId="1" r:id="rId1"/>
    <sheet name="сведения о документах" sheetId="3" r:id="rId2"/>
    <sheet name="штатное расписание" sheetId="2" r:id="rId3"/>
    <sheet name="премия" sheetId="4" r:id="rId4"/>
    <sheet name="анализ продаж" sheetId="5" r:id="rId5"/>
    <sheet name="выручка от реализации" sheetId="6" r:id="rId6"/>
    <sheet name="зарплата" sheetId="7" r:id="rId7"/>
    <sheet name="табель посещаемости" sheetId="8" r:id="rId8"/>
    <sheet name="оплата за обучение" sheetId="9" r:id="rId9"/>
    <sheet name="таблица умножения" sheetId="10" r:id="rId10"/>
    <sheet name="Лист2" sheetId="11" r:id="rId11"/>
    <sheet name="Лист3" sheetId="12" r:id="rId12"/>
    <sheet name="Лист4" sheetId="13" r:id="rId13"/>
    <sheet name="выручка" sheetId="14" r:id="rId14"/>
    <sheet name="Табель" sheetId="15" r:id="rId15"/>
    <sheet name="оплата" sheetId="16" r:id="rId16"/>
    <sheet name="Диаграмма1" sheetId="18" r:id="rId17"/>
    <sheet name="зачетная оценка" sheetId="17" r:id="rId18"/>
    <sheet name="Покупки" sheetId="19" r:id="rId19"/>
  </sheets>
  <definedNames>
    <definedName name="_xlnm._FilterDatabase" localSheetId="6" hidden="1">зарплата!$B$2:$I$3</definedName>
    <definedName name="_xlnm._FilterDatabase" localSheetId="10" hidden="1">Лист2!$A$2:$E$9</definedName>
    <definedName name="_xlnm._FilterDatabase" localSheetId="8" hidden="1">'оплата за обучение'!$A$7:$F$11</definedName>
  </definedNames>
  <calcPr calcId="124519"/>
</workbook>
</file>

<file path=xl/calcChain.xml><?xml version="1.0" encoding="utf-8"?>
<calcChain xmlns="http://schemas.openxmlformats.org/spreadsheetml/2006/main">
  <c r="L15" i="19"/>
  <c r="L14"/>
  <c r="L13"/>
  <c r="L12"/>
  <c r="L11"/>
  <c r="L10"/>
  <c r="L9"/>
  <c r="L8"/>
  <c r="L7"/>
  <c r="B15" i="10"/>
  <c r="B16"/>
  <c r="B17"/>
  <c r="B18"/>
  <c r="B19"/>
  <c r="B20"/>
  <c r="C13"/>
  <c r="D13"/>
  <c r="E13"/>
  <c r="F13"/>
  <c r="G13"/>
  <c r="H13"/>
  <c r="I5" i="12"/>
  <c r="I6"/>
  <c r="I7"/>
  <c r="I8"/>
  <c r="I9"/>
  <c r="I10"/>
  <c r="I11"/>
  <c r="I12"/>
  <c r="I13"/>
  <c r="I4"/>
  <c r="J8" i="17"/>
  <c r="J9"/>
  <c r="J10"/>
  <c r="J7"/>
  <c r="H10" i="16" l="1"/>
  <c r="H11"/>
  <c r="H12"/>
  <c r="H13"/>
  <c r="H14"/>
  <c r="H15"/>
  <c r="H9"/>
  <c r="H16" s="1"/>
  <c r="I10"/>
  <c r="I11"/>
  <c r="I12"/>
  <c r="I13"/>
  <c r="I14"/>
  <c r="I15"/>
  <c r="I9"/>
  <c r="I16" s="1"/>
  <c r="G10"/>
  <c r="J10" s="1"/>
  <c r="G11"/>
  <c r="J11" s="1"/>
  <c r="G12"/>
  <c r="J12" s="1"/>
  <c r="G13"/>
  <c r="J13" s="1"/>
  <c r="G14"/>
  <c r="J14" s="1"/>
  <c r="G15"/>
  <c r="J15" s="1"/>
  <c r="G9"/>
  <c r="G16" s="1"/>
  <c r="F16"/>
  <c r="J9" l="1"/>
  <c r="J16" s="1"/>
  <c r="D17" i="14" l="1"/>
  <c r="C17"/>
  <c r="B17"/>
  <c r="AK10" i="15"/>
  <c r="AJ10"/>
  <c r="AI10"/>
  <c r="AH10"/>
  <c r="AK9"/>
  <c r="AJ9"/>
  <c r="AI9"/>
  <c r="AH9"/>
  <c r="AK8"/>
  <c r="AJ8"/>
  <c r="AI8"/>
  <c r="AH8"/>
  <c r="AK7"/>
  <c r="AJ7"/>
  <c r="AI7"/>
  <c r="AH7"/>
  <c r="AK6"/>
  <c r="AJ6"/>
  <c r="AI6"/>
  <c r="AH6"/>
  <c r="AK5"/>
  <c r="AJ5"/>
  <c r="AI5"/>
  <c r="AH5"/>
  <c r="AK4"/>
  <c r="AJ4"/>
  <c r="AI4"/>
  <c r="AH4"/>
  <c r="D16" i="14"/>
  <c r="D15"/>
  <c r="D14"/>
  <c r="D13"/>
  <c r="D12"/>
  <c r="D11"/>
  <c r="D10"/>
  <c r="D9"/>
  <c r="D8"/>
  <c r="D7"/>
  <c r="D6" l="1"/>
  <c r="C7" l="1"/>
  <c r="C8"/>
  <c r="C9"/>
  <c r="C10"/>
  <c r="C11"/>
  <c r="C12"/>
  <c r="C13"/>
  <c r="C14"/>
  <c r="C15"/>
  <c r="C16"/>
  <c r="C6"/>
  <c r="F11" i="13" l="1"/>
  <c r="H10"/>
  <c r="H5"/>
  <c r="H6"/>
  <c r="H7"/>
  <c r="H8"/>
  <c r="H9"/>
  <c r="H4"/>
  <c r="G5"/>
  <c r="G6"/>
  <c r="G7"/>
  <c r="G8"/>
  <c r="G9"/>
  <c r="G10"/>
  <c r="G4"/>
  <c r="F5"/>
  <c r="F6"/>
  <c r="F7"/>
  <c r="F8"/>
  <c r="F9"/>
  <c r="F10"/>
  <c r="F4"/>
  <c r="F11" i="9"/>
  <c r="F10"/>
  <c r="F9"/>
  <c r="F8"/>
  <c r="E9"/>
  <c r="E10"/>
  <c r="E11"/>
  <c r="E8"/>
  <c r="G5" i="12"/>
  <c r="G6"/>
  <c r="G7"/>
  <c r="G8"/>
  <c r="G9"/>
  <c r="G10"/>
  <c r="G11"/>
  <c r="G12"/>
  <c r="G13"/>
  <c r="G4"/>
  <c r="F5"/>
  <c r="F6"/>
  <c r="F7"/>
  <c r="F8"/>
  <c r="F9"/>
  <c r="F10"/>
  <c r="F11"/>
  <c r="F12"/>
  <c r="F13"/>
  <c r="F4"/>
  <c r="E5"/>
  <c r="E6"/>
  <c r="E7"/>
  <c r="E8"/>
  <c r="E9"/>
  <c r="E10"/>
  <c r="E11"/>
  <c r="E12"/>
  <c r="E13"/>
  <c r="E4"/>
  <c r="D4"/>
  <c r="D5"/>
  <c r="D6"/>
  <c r="D7"/>
  <c r="D8"/>
  <c r="D9"/>
  <c r="D10"/>
  <c r="D11"/>
  <c r="D12"/>
  <c r="D13"/>
  <c r="D3"/>
  <c r="C5"/>
  <c r="C6"/>
  <c r="C7"/>
  <c r="C8"/>
  <c r="C9"/>
  <c r="C10"/>
  <c r="C11"/>
  <c r="C12"/>
  <c r="C13"/>
  <c r="C4"/>
  <c r="C20" i="10"/>
  <c r="D20"/>
  <c r="E20"/>
  <c r="F20"/>
  <c r="G20"/>
  <c r="H20"/>
  <c r="C19"/>
  <c r="D19"/>
  <c r="E19"/>
  <c r="F19"/>
  <c r="G19"/>
  <c r="H19"/>
  <c r="C18"/>
  <c r="D18"/>
  <c r="E18"/>
  <c r="F18"/>
  <c r="G18"/>
  <c r="H18"/>
  <c r="C17"/>
  <c r="D17"/>
  <c r="E17"/>
  <c r="F17"/>
  <c r="G17"/>
  <c r="H17"/>
  <c r="C16"/>
  <c r="D16"/>
  <c r="E16"/>
  <c r="F16"/>
  <c r="G16"/>
  <c r="H16"/>
  <c r="C15"/>
  <c r="D15"/>
  <c r="E15"/>
  <c r="F15"/>
  <c r="G15"/>
  <c r="H15"/>
  <c r="C14"/>
  <c r="D14"/>
  <c r="E14"/>
  <c r="F14"/>
  <c r="G14"/>
  <c r="H14"/>
  <c r="B14"/>
  <c r="B13"/>
  <c r="H4"/>
  <c r="H5"/>
  <c r="H6"/>
  <c r="H7"/>
  <c r="H8"/>
  <c r="H9"/>
  <c r="H3"/>
  <c r="G4"/>
  <c r="G5"/>
  <c r="G6"/>
  <c r="G7"/>
  <c r="G8"/>
  <c r="G9"/>
  <c r="G3"/>
  <c r="F4"/>
  <c r="F5"/>
  <c r="F6"/>
  <c r="F7"/>
  <c r="F8"/>
  <c r="F9"/>
  <c r="F3"/>
  <c r="E4"/>
  <c r="E5"/>
  <c r="E6"/>
  <c r="E7"/>
  <c r="E8"/>
  <c r="E9"/>
  <c r="E3"/>
  <c r="D4"/>
  <c r="D5"/>
  <c r="D6"/>
  <c r="D7"/>
  <c r="D8"/>
  <c r="D9"/>
  <c r="D3"/>
  <c r="C4"/>
  <c r="C5"/>
  <c r="C6"/>
  <c r="C7"/>
  <c r="C8"/>
  <c r="C9"/>
  <c r="C3"/>
  <c r="B4"/>
  <c r="B5"/>
  <c r="B6"/>
  <c r="B7"/>
  <c r="B8"/>
  <c r="B9"/>
  <c r="B3"/>
  <c r="B9" i="9"/>
  <c r="B10"/>
  <c r="B11"/>
  <c r="B8"/>
  <c r="S5" i="8"/>
  <c r="S6"/>
  <c r="S7"/>
  <c r="S4"/>
  <c r="R5"/>
  <c r="R6"/>
  <c r="R7"/>
  <c r="R4"/>
  <c r="Q5"/>
  <c r="Q6"/>
  <c r="Q7"/>
  <c r="Q4"/>
  <c r="F17" i="6"/>
  <c r="F6"/>
  <c r="F7"/>
  <c r="F8"/>
  <c r="F9"/>
  <c r="F10"/>
  <c r="F11"/>
  <c r="F12"/>
  <c r="F13"/>
  <c r="F14"/>
  <c r="F15"/>
  <c r="F16"/>
  <c r="E17"/>
  <c r="D17"/>
  <c r="C17"/>
  <c r="E16"/>
  <c r="D16"/>
  <c r="C16"/>
  <c r="E12"/>
  <c r="D12"/>
  <c r="C12"/>
  <c r="E8"/>
  <c r="D8"/>
  <c r="C8"/>
  <c r="D5" i="7"/>
  <c r="D6"/>
  <c r="D7"/>
  <c r="D8"/>
  <c r="D9"/>
  <c r="D10"/>
  <c r="D11"/>
  <c r="D12"/>
  <c r="D13"/>
  <c r="D14"/>
  <c r="D15"/>
  <c r="D16"/>
  <c r="D17"/>
  <c r="D18"/>
  <c r="D19"/>
  <c r="D20"/>
  <c r="D21"/>
  <c r="D22"/>
  <c r="D23"/>
  <c r="D4"/>
  <c r="G13" i="5"/>
  <c r="F13"/>
  <c r="H6" i="6"/>
  <c r="H7"/>
  <c r="H9"/>
  <c r="H10"/>
  <c r="H11"/>
  <c r="H13"/>
  <c r="H14"/>
  <c r="H15"/>
  <c r="H5"/>
  <c r="F5"/>
  <c r="D6"/>
  <c r="D7"/>
  <c r="D9"/>
  <c r="D10"/>
  <c r="D11"/>
  <c r="D13"/>
  <c r="D14"/>
  <c r="D15"/>
  <c r="D5"/>
  <c r="F9" i="5"/>
  <c r="F10"/>
  <c r="F11"/>
  <c r="F12"/>
  <c r="F8"/>
  <c r="D9"/>
  <c r="G9" s="1"/>
  <c r="D10"/>
  <c r="G10" s="1"/>
  <c r="D11"/>
  <c r="G11" s="1"/>
  <c r="D12"/>
  <c r="G12" s="1"/>
  <c r="D8"/>
  <c r="G8" s="1"/>
  <c r="F10" i="4"/>
  <c r="F9"/>
  <c r="F6"/>
  <c r="F7"/>
  <c r="F8"/>
  <c r="F5"/>
  <c r="E8"/>
  <c r="E5"/>
  <c r="D8"/>
  <c r="C8"/>
  <c r="B8"/>
  <c r="E6"/>
  <c r="E7"/>
  <c r="H10" i="2"/>
  <c r="G10"/>
  <c r="H7"/>
  <c r="H8"/>
  <c r="H9"/>
  <c r="H6"/>
  <c r="C11" i="3"/>
  <c r="B11"/>
  <c r="D11"/>
  <c r="D8"/>
  <c r="D9"/>
  <c r="D10"/>
  <c r="D7"/>
  <c r="E23" i="7" l="1"/>
  <c r="G23" s="1"/>
  <c r="E21"/>
  <c r="G21" s="1"/>
  <c r="E19"/>
  <c r="G19" s="1"/>
  <c r="E17"/>
  <c r="G17" s="1"/>
  <c r="E15"/>
  <c r="G15" s="1"/>
  <c r="E13"/>
  <c r="G13" s="1"/>
  <c r="E11"/>
  <c r="G11" s="1"/>
  <c r="E9"/>
  <c r="G9" s="1"/>
  <c r="E7"/>
  <c r="G7" s="1"/>
  <c r="E5"/>
  <c r="G5" s="1"/>
  <c r="F23"/>
  <c r="F21"/>
  <c r="F19"/>
  <c r="F17"/>
  <c r="F15"/>
  <c r="F13"/>
  <c r="F11"/>
  <c r="F9"/>
  <c r="F7"/>
  <c r="F5"/>
  <c r="E4"/>
  <c r="G4" s="1"/>
  <c r="E22"/>
  <c r="G22" s="1"/>
  <c r="E20"/>
  <c r="G20" s="1"/>
  <c r="E18"/>
  <c r="G18" s="1"/>
  <c r="E16"/>
  <c r="G16" s="1"/>
  <c r="E14"/>
  <c r="G14" s="1"/>
  <c r="E12"/>
  <c r="G12" s="1"/>
  <c r="E10"/>
  <c r="G10" s="1"/>
  <c r="E8"/>
  <c r="G8" s="1"/>
  <c r="E6"/>
  <c r="G6" s="1"/>
  <c r="F4"/>
  <c r="F22"/>
  <c r="F20"/>
  <c r="F18"/>
  <c r="F16"/>
  <c r="F14"/>
  <c r="F12"/>
  <c r="F10"/>
  <c r="F8"/>
  <c r="F6"/>
  <c r="I8" l="1"/>
  <c r="H8"/>
  <c r="I4"/>
  <c r="H4"/>
  <c r="I7"/>
  <c r="H7"/>
  <c r="I11"/>
  <c r="H11"/>
  <c r="I19"/>
  <c r="H19"/>
  <c r="I23"/>
  <c r="H23"/>
  <c r="I12"/>
  <c r="H12"/>
  <c r="I16"/>
  <c r="H16"/>
  <c r="I20"/>
  <c r="H20"/>
  <c r="I15"/>
  <c r="H15"/>
  <c r="I6"/>
  <c r="H6"/>
  <c r="I10"/>
  <c r="H10"/>
  <c r="I14"/>
  <c r="H14"/>
  <c r="I18"/>
  <c r="H18"/>
  <c r="I22"/>
  <c r="H22"/>
  <c r="I5"/>
  <c r="H5"/>
  <c r="I9"/>
  <c r="H9"/>
  <c r="I13"/>
  <c r="H13"/>
  <c r="I17"/>
  <c r="H17"/>
  <c r="I21"/>
  <c r="H21"/>
</calcChain>
</file>

<file path=xl/sharedStrings.xml><?xml version="1.0" encoding="utf-8"?>
<sst xmlns="http://schemas.openxmlformats.org/spreadsheetml/2006/main" count="504" uniqueCount="269">
  <si>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</si>
  <si>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</si>
  <si>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</si>
  <si>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</si>
  <si>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</si>
  <si>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</si>
  <si>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</si>
  <si>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</si>
  <si>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</si>
  <si>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</si>
  <si>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</si>
  <si>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</si>
  <si>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</si>
  <si>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</si>
  <si>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Квартал 1</t>
  </si>
  <si>
    <t>Квартал 2</t>
  </si>
  <si>
    <t>Квартал 3</t>
  </si>
  <si>
    <t>Квартал 4</t>
  </si>
  <si>
    <t>Перемещение</t>
  </si>
  <si>
    <t>подпись</t>
  </si>
  <si>
    <t>Расшифровка подписи</t>
  </si>
  <si>
    <t>Таблица №1</t>
  </si>
  <si>
    <t xml:space="preserve">Сведения об исполнении документов, поставленных на контроль </t>
  </si>
  <si>
    <t>за период 2019-2020</t>
  </si>
  <si>
    <t>Ф.И.О. исполнителей</t>
  </si>
  <si>
    <t>Всего документов</t>
  </si>
  <si>
    <t>Из них</t>
  </si>
  <si>
    <t>исполнено в срок</t>
  </si>
  <si>
    <t>исполнено с опозданием</t>
  </si>
  <si>
    <t>Причина неисполнения</t>
  </si>
  <si>
    <t>Андреева</t>
  </si>
  <si>
    <t>Байдина</t>
  </si>
  <si>
    <t>Петрова</t>
  </si>
  <si>
    <t>Сидорова</t>
  </si>
  <si>
    <t>Итого</t>
  </si>
  <si>
    <t>по болезни</t>
  </si>
  <si>
    <t>отказ технических средств</t>
  </si>
  <si>
    <t>Секретарь-референт</t>
  </si>
  <si>
    <t>Кобзева Елена Игоревна</t>
  </si>
  <si>
    <t>Премия</t>
  </si>
  <si>
    <t>Ф.И.О.</t>
  </si>
  <si>
    <t>Размер премии в I квартале 2014</t>
  </si>
  <si>
    <t>Сумма премии за I кв.</t>
  </si>
  <si>
    <t>Средний размер премии за месяц</t>
  </si>
  <si>
    <t>Новикова</t>
  </si>
  <si>
    <t>Орлова</t>
  </si>
  <si>
    <t>Романова</t>
  </si>
  <si>
    <t>Минимальная премия</t>
  </si>
  <si>
    <t>Максимальная премия</t>
  </si>
  <si>
    <t>Штатное расписание</t>
  </si>
  <si>
    <t>Структурное подразделение</t>
  </si>
  <si>
    <t>Наименование</t>
  </si>
  <si>
    <t>Количество штатных единиц</t>
  </si>
  <si>
    <t>код</t>
  </si>
  <si>
    <t>Профессия (должность)</t>
  </si>
  <si>
    <t>Оклад (тарифная ставка)</t>
  </si>
  <si>
    <t>Месячный фонд заработной платы</t>
  </si>
  <si>
    <t>Администрация</t>
  </si>
  <si>
    <t>Склад</t>
  </si>
  <si>
    <t>Директор</t>
  </si>
  <si>
    <t>Заместитель</t>
  </si>
  <si>
    <t>Серетарь</t>
  </si>
  <si>
    <t>Заведующий</t>
  </si>
  <si>
    <t>Анализ объема продаж</t>
  </si>
  <si>
    <t>Продажа процессоров</t>
  </si>
  <si>
    <t>Дата</t>
  </si>
  <si>
    <t>Курс валюты</t>
  </si>
  <si>
    <t>№ п/п</t>
  </si>
  <si>
    <t>1.</t>
  </si>
  <si>
    <t>2.</t>
  </si>
  <si>
    <t>3.</t>
  </si>
  <si>
    <t>4.</t>
  </si>
  <si>
    <t>5.</t>
  </si>
  <si>
    <t>Цена в рублях</t>
  </si>
  <si>
    <t>Цена в USD</t>
  </si>
  <si>
    <t>Кол-во</t>
  </si>
  <si>
    <t>Стоимость в руб.</t>
  </si>
  <si>
    <t>Стоимость в USD</t>
  </si>
  <si>
    <t>Pentium IV</t>
  </si>
  <si>
    <t>Pentium III</t>
  </si>
  <si>
    <t>ATHLON</t>
  </si>
  <si>
    <t>DURON</t>
  </si>
  <si>
    <t>Выручка от реализации</t>
  </si>
  <si>
    <t>Группа товаров</t>
  </si>
  <si>
    <t>Выручка</t>
  </si>
  <si>
    <t>Налог</t>
  </si>
  <si>
    <t>Соки</t>
  </si>
  <si>
    <t>Шоколад</t>
  </si>
  <si>
    <t>Игрушки</t>
  </si>
  <si>
    <t>Яблочный</t>
  </si>
  <si>
    <t>Сливовый</t>
  </si>
  <si>
    <t>Томатный</t>
  </si>
  <si>
    <t>Марс</t>
  </si>
  <si>
    <t>Сникерс</t>
  </si>
  <si>
    <t>Твикс</t>
  </si>
  <si>
    <t>Конструктор</t>
  </si>
  <si>
    <t>Кубики</t>
  </si>
  <si>
    <t>Мяч</t>
  </si>
  <si>
    <t>Зарплата</t>
  </si>
  <si>
    <t>Оклад</t>
  </si>
  <si>
    <t>Уральские</t>
  </si>
  <si>
    <t>Материальная помощь</t>
  </si>
  <si>
    <t>Начисление</t>
  </si>
  <si>
    <t xml:space="preserve">Налог </t>
  </si>
  <si>
    <t>Афанасьев</t>
  </si>
  <si>
    <t>Васин</t>
  </si>
  <si>
    <t>Дроздов</t>
  </si>
  <si>
    <t>Дроздова</t>
  </si>
  <si>
    <t>Егоров</t>
  </si>
  <si>
    <t>Зимина</t>
  </si>
  <si>
    <t>Иванов</t>
  </si>
  <si>
    <t>Пушков</t>
  </si>
  <si>
    <t>Мельников</t>
  </si>
  <si>
    <t>Мирошник</t>
  </si>
  <si>
    <t>Петров</t>
  </si>
  <si>
    <t>Пугачева</t>
  </si>
  <si>
    <t>Пушкин</t>
  </si>
  <si>
    <t>Рахимов</t>
  </si>
  <si>
    <t>Савельев</t>
  </si>
  <si>
    <t>Сидоров</t>
  </si>
  <si>
    <t>Ширяев</t>
  </si>
  <si>
    <t>Шишкина</t>
  </si>
  <si>
    <t>Материальная помощь: Если Оклад+Премия+Уральские  5000,то</t>
  </si>
  <si>
    <t>материальная помощь-1000 (используется Вставка Функция-"Если")</t>
  </si>
  <si>
    <t>Если" ложь" поставить о</t>
  </si>
  <si>
    <t>Премия+Оклад *25%</t>
  </si>
  <si>
    <t>Табель посещаемости</t>
  </si>
  <si>
    <t>Рабочий день</t>
  </si>
  <si>
    <t>Больничный</t>
  </si>
  <si>
    <t>Не посещал</t>
  </si>
  <si>
    <t>Андреев</t>
  </si>
  <si>
    <t>в</t>
  </si>
  <si>
    <t>б</t>
  </si>
  <si>
    <t>н</t>
  </si>
  <si>
    <t>Оплата за обучение</t>
  </si>
  <si>
    <t>оплата за день</t>
  </si>
  <si>
    <t>оплата за больничный</t>
  </si>
  <si>
    <t>удержано за пропуски</t>
  </si>
  <si>
    <t>Оплата за кол-во дней</t>
  </si>
  <si>
    <t>Удержано за кол-во пропусков</t>
  </si>
  <si>
    <t>Если пропустил &gt;2 уволить"</t>
  </si>
  <si>
    <t>Итого к оплате</t>
  </si>
  <si>
    <t>01</t>
  </si>
  <si>
    <t>Celeron</t>
  </si>
  <si>
    <t>Соки Итог</t>
  </si>
  <si>
    <t>Шоколад Итог</t>
  </si>
  <si>
    <t>Игрушки Итог</t>
  </si>
  <si>
    <t>Общий итог</t>
  </si>
  <si>
    <t>Пол</t>
  </si>
  <si>
    <t>Должность</t>
  </si>
  <si>
    <t>Отделение</t>
  </si>
  <si>
    <t>Дата рождения</t>
  </si>
  <si>
    <t>Прокшина Инна Вячеславовна</t>
  </si>
  <si>
    <t>Байдарова Анна Александровна</t>
  </si>
  <si>
    <t>Степанов Павел Ильич</t>
  </si>
  <si>
    <t>Ильина Клавдия Петровна</t>
  </si>
  <si>
    <t>Афанасьев Игорь Владимирович</t>
  </si>
  <si>
    <t>Баишева Анна Степановна</t>
  </si>
  <si>
    <t>Мавлетов Ринат Барыевич</t>
  </si>
  <si>
    <t>жен</t>
  </si>
  <si>
    <t>муж</t>
  </si>
  <si>
    <t>Зам.Гл.врач по АХЧ</t>
  </si>
  <si>
    <t>врач</t>
  </si>
  <si>
    <t>сторож</t>
  </si>
  <si>
    <t>зав</t>
  </si>
  <si>
    <t>массажист</t>
  </si>
  <si>
    <t>АХЧ</t>
  </si>
  <si>
    <t>5 педиатрическое</t>
  </si>
  <si>
    <t>Функц.</t>
  </si>
  <si>
    <t>3 педиатрическое</t>
  </si>
  <si>
    <t>ОСНОВАНИЕ</t>
  </si>
  <si>
    <t>ЧИСЛО</t>
  </si>
  <si>
    <t>LOG</t>
  </si>
  <si>
    <t>SIN(LOG)</t>
  </si>
  <si>
    <t>COS (LOG)</t>
  </si>
  <si>
    <t>TG=SIN/COS</t>
  </si>
  <si>
    <t>CTG=COS/SIN</t>
  </si>
  <si>
    <t>CTG* TG</t>
  </si>
  <si>
    <t>ЗНАЧЕНИЕ</t>
  </si>
  <si>
    <t>верно</t>
  </si>
  <si>
    <t>Выручка за 1 квартал</t>
  </si>
  <si>
    <t>Цена</t>
  </si>
  <si>
    <t>Количество</t>
  </si>
  <si>
    <t>январь</t>
  </si>
  <si>
    <t>февраль</t>
  </si>
  <si>
    <t>март</t>
  </si>
  <si>
    <t>Аленка</t>
  </si>
  <si>
    <t>Вдохновние</t>
  </si>
  <si>
    <t>Совершенство</t>
  </si>
  <si>
    <t>Сударушка</t>
  </si>
  <si>
    <t>путешествие</t>
  </si>
  <si>
    <t>Бабаевский</t>
  </si>
  <si>
    <t>Российский</t>
  </si>
  <si>
    <t>Итого за квартал</t>
  </si>
  <si>
    <t>ВНИМАНИЕ !</t>
  </si>
  <si>
    <t>Скидка</t>
  </si>
  <si>
    <t>Скидка по клубным картам</t>
  </si>
  <si>
    <t>Наименование товара</t>
  </si>
  <si>
    <t>Телевизор</t>
  </si>
  <si>
    <t>Телефон</t>
  </si>
  <si>
    <t>Фен</t>
  </si>
  <si>
    <t>Холодильник</t>
  </si>
  <si>
    <t>СВЧ</t>
  </si>
  <si>
    <t>Кофеварка</t>
  </si>
  <si>
    <t>Миксер</t>
  </si>
  <si>
    <t>Чайник</t>
  </si>
  <si>
    <t>DVD плеер</t>
  </si>
  <si>
    <t>МР3 плеер</t>
  </si>
  <si>
    <t>Цифровой фотоаппарат</t>
  </si>
  <si>
    <t>Стоимость со скидкой 12%</t>
  </si>
  <si>
    <t>Стоимость со скидкой 24%</t>
  </si>
  <si>
    <t>Ставка</t>
  </si>
  <si>
    <t>Часы</t>
  </si>
  <si>
    <t>Кол-во раб.дней</t>
  </si>
  <si>
    <t>Кол-во больничных дней</t>
  </si>
  <si>
    <t>Кол-во отпускных дней</t>
  </si>
  <si>
    <t>Врач-эпид.</t>
  </si>
  <si>
    <t>О</t>
  </si>
  <si>
    <t>В</t>
  </si>
  <si>
    <t>Б/Л</t>
  </si>
  <si>
    <t>Пом.эпид</t>
  </si>
  <si>
    <t>Ст м/с</t>
  </si>
  <si>
    <t>М/с</t>
  </si>
  <si>
    <t>Сан.</t>
  </si>
  <si>
    <t>Дезинф.</t>
  </si>
  <si>
    <t>Оплата за раб.дни</t>
  </si>
  <si>
    <t>Оплата за больничный</t>
  </si>
  <si>
    <t>Оплата за отпускные</t>
  </si>
  <si>
    <t xml:space="preserve">Оплата за </t>
  </si>
  <si>
    <t>раб. дней</t>
  </si>
  <si>
    <t>больничный</t>
  </si>
  <si>
    <t>отпускные</t>
  </si>
  <si>
    <t>Шакирова Г.Г.</t>
  </si>
  <si>
    <t>Хамитова Р.З.</t>
  </si>
  <si>
    <t>Закирова Л.Б.</t>
  </si>
  <si>
    <t>Денисенко М.А.</t>
  </si>
  <si>
    <t>Бикбулатова И.В.</t>
  </si>
  <si>
    <t>Гареева Л.Р.</t>
  </si>
  <si>
    <t>Галимова Р.Б.</t>
  </si>
  <si>
    <t>Дата проведения занятий</t>
  </si>
  <si>
    <t>№ пп</t>
  </si>
  <si>
    <t>ФИО</t>
  </si>
  <si>
    <t>Зачетная оценка</t>
  </si>
  <si>
    <t>Кузьмин</t>
  </si>
  <si>
    <t>28.0407</t>
  </si>
  <si>
    <t>Себе</t>
  </si>
  <si>
    <t>Мужу</t>
  </si>
  <si>
    <t>Детям</t>
  </si>
  <si>
    <t>Прочее</t>
  </si>
  <si>
    <t>Покупки (кому)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</si>
  <si>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</si>
  <si>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</si>
  <si>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</si>
  <si>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</si>
  <si>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</si>
  <si>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</si>
  <si>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</si>
  <si>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</si>
  <si>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</si>
  <si>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</si>
  <si>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квартира</t>
  </si>
  <si>
    <t>обучение детей</t>
  </si>
  <si>
    <t>ремонт дома</t>
  </si>
  <si>
    <t>машину мужу</t>
  </si>
  <si>
    <t>путевка</t>
  </si>
  <si>
    <t>строительство дома</t>
  </si>
  <si>
    <t>помощь родителям</t>
  </si>
  <si>
    <t>прочее</t>
  </si>
  <si>
    <t>итого</t>
  </si>
</sst>
</file>

<file path=xl/styles.xml><?xml version="1.0" encoding="utf-8"?>
<styleSheet xmlns="http://schemas.openxmlformats.org/spreadsheetml/2006/main">
  <numFmts count="4">
    <numFmt numFmtId="7" formatCode="#,##0.00&quot;р.&quot;;\-#,##0.00&quot;р.&quot;"/>
    <numFmt numFmtId="43" formatCode="_-* #,##0.00_р_._-;\-* #,##0.00_р_._-;_-* &quot;-&quot;??_р_._-;_-@_-"/>
    <numFmt numFmtId="164" formatCode="_-* #,##0_р_._-;\-* #,##0_р_._-;_-* &quot;-&quot;??_р_._-;_-@_-"/>
    <numFmt numFmtId="165" formatCode="[$$-409]#,##0.00_ ;\-[$$-409]#,##0.00\ "/>
  </numFmts>
  <fonts count="9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ouble">
        <color indexed="64"/>
      </left>
      <right style="dashDotDot">
        <color indexed="64"/>
      </right>
      <top style="double">
        <color indexed="64"/>
      </top>
      <bottom/>
      <diagonal/>
    </border>
    <border>
      <left style="dashDotDot">
        <color indexed="64"/>
      </left>
      <right style="dashDotDot">
        <color indexed="64"/>
      </right>
      <top style="double">
        <color indexed="64"/>
      </top>
      <bottom/>
      <diagonal/>
    </border>
    <border>
      <left style="dashDotDot">
        <color indexed="64"/>
      </left>
      <right/>
      <top style="double">
        <color indexed="64"/>
      </top>
      <bottom style="dashDotDot">
        <color indexed="64"/>
      </bottom>
      <diagonal/>
    </border>
    <border>
      <left/>
      <right/>
      <top style="double">
        <color indexed="64"/>
      </top>
      <bottom style="dashDotDot">
        <color indexed="64"/>
      </bottom>
      <diagonal/>
    </border>
    <border>
      <left/>
      <right style="dashDotDot">
        <color indexed="64"/>
      </right>
      <top style="double">
        <color indexed="64"/>
      </top>
      <bottom style="dashDotDot">
        <color indexed="64"/>
      </bottom>
      <diagonal/>
    </border>
    <border>
      <left style="dashDotDot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dashDotDot">
        <color indexed="64"/>
      </left>
      <right style="double">
        <color indexed="64"/>
      </right>
      <top/>
      <bottom style="dashDotDot">
        <color indexed="64"/>
      </bottom>
      <diagonal/>
    </border>
    <border>
      <left style="double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double">
        <color indexed="64"/>
      </right>
      <top style="dashDotDot">
        <color indexed="64"/>
      </top>
      <bottom style="dashDotDot">
        <color indexed="64"/>
      </bottom>
      <diagonal/>
    </border>
    <border>
      <left style="double">
        <color indexed="64"/>
      </left>
      <right style="dashDotDot">
        <color indexed="64"/>
      </right>
      <top style="dashDotDot">
        <color indexed="64"/>
      </top>
      <bottom style="double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ouble">
        <color indexed="64"/>
      </bottom>
      <diagonal/>
    </border>
    <border>
      <left style="dashDotDot">
        <color indexed="64"/>
      </left>
      <right style="double">
        <color indexed="64"/>
      </right>
      <top style="dashDotDot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14" fontId="0" fillId="0" borderId="0" xfId="0" applyNumberFormat="1"/>
    <xf numFmtId="0" fontId="0" fillId="0" borderId="1" xfId="0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/>
    <xf numFmtId="4" fontId="0" fillId="0" borderId="1" xfId="0" applyNumberFormat="1" applyBorder="1"/>
    <xf numFmtId="7" fontId="0" fillId="0" borderId="1" xfId="0" applyNumberFormat="1" applyBorder="1"/>
    <xf numFmtId="165" fontId="0" fillId="0" borderId="1" xfId="1" applyNumberFormat="1" applyFont="1" applyBorder="1"/>
    <xf numFmtId="165" fontId="0" fillId="0" borderId="1" xfId="0" applyNumberFormat="1" applyBorder="1"/>
    <xf numFmtId="9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applyFont="1"/>
    <xf numFmtId="9" fontId="0" fillId="0" borderId="1" xfId="0" applyNumberFormat="1" applyBorder="1" applyAlignment="1">
      <alignment horizontal="center"/>
    </xf>
    <xf numFmtId="0" fontId="4" fillId="0" borderId="1" xfId="0" applyNumberFormat="1" applyFont="1" applyBorder="1"/>
    <xf numFmtId="0" fontId="4" fillId="0" borderId="1" xfId="0" applyFont="1" applyBorder="1"/>
    <xf numFmtId="0" fontId="0" fillId="0" borderId="1" xfId="0" applyBorder="1" applyAlignment="1"/>
    <xf numFmtId="1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1" xfId="0" applyNumberFormat="1" applyBorder="1"/>
    <xf numFmtId="0" fontId="0" fillId="0" borderId="11" xfId="0" applyBorder="1"/>
    <xf numFmtId="0" fontId="0" fillId="0" borderId="11" xfId="0" applyBorder="1" applyAlignment="1">
      <alignment horizontal="center" textRotation="90"/>
    </xf>
    <xf numFmtId="0" fontId="0" fillId="0" borderId="11" xfId="0" applyBorder="1" applyAlignment="1">
      <alignment horizontal="center"/>
    </xf>
    <xf numFmtId="0" fontId="6" fillId="0" borderId="11" xfId="0" applyFont="1" applyBorder="1"/>
    <xf numFmtId="0" fontId="6" fillId="0" borderId="11" xfId="0" applyFont="1" applyBorder="1" applyAlignment="1">
      <alignment wrapText="1"/>
    </xf>
    <xf numFmtId="0" fontId="7" fillId="0" borderId="15" xfId="0" applyFont="1" applyBorder="1"/>
    <xf numFmtId="0" fontId="7" fillId="0" borderId="15" xfId="0" applyFont="1" applyBorder="1" applyAlignment="1">
      <alignment vertical="center" wrapText="1"/>
    </xf>
    <xf numFmtId="0" fontId="7" fillId="0" borderId="15" xfId="0" applyFont="1" applyBorder="1" applyAlignment="1">
      <alignment vertical="center"/>
    </xf>
    <xf numFmtId="0" fontId="0" fillId="0" borderId="25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14" fontId="0" fillId="0" borderId="1" xfId="0" applyNumberFormat="1" applyBorder="1"/>
    <xf numFmtId="1" fontId="0" fillId="0" borderId="1" xfId="0" applyNumberFormat="1" applyBorder="1"/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2" borderId="0" xfId="0" applyFont="1" applyFill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7" xfId="0" applyNumberFormat="1" applyBorder="1" applyAlignment="1"/>
    <xf numFmtId="2" fontId="0" fillId="0" borderId="10" xfId="0" applyNumberFormat="1" applyBorder="1" applyAlignment="1"/>
    <xf numFmtId="2" fontId="0" fillId="0" borderId="8" xfId="0" applyNumberFormat="1" applyBorder="1" applyAlignment="1"/>
    <xf numFmtId="0" fontId="0" fillId="0" borderId="10" xfId="0" applyBorder="1" applyAlignment="1"/>
    <xf numFmtId="0" fontId="0" fillId="0" borderId="0" xfId="0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7" fillId="0" borderId="17" xfId="0" applyFont="1" applyBorder="1" applyAlignment="1">
      <alignment horizontal="center" vertical="center" textRotation="90"/>
    </xf>
    <xf numFmtId="0" fontId="7" fillId="0" borderId="23" xfId="0" applyFont="1" applyBorder="1" applyAlignment="1">
      <alignment horizontal="center" vertical="center" textRotation="90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2" xfId="0" applyFont="1" applyBorder="1" applyAlignment="1"/>
    <xf numFmtId="0" fontId="7" fillId="0" borderId="13" xfId="0" applyFont="1" applyBorder="1" applyAlignment="1"/>
    <xf numFmtId="0" fontId="7" fillId="0" borderId="14" xfId="0" applyFont="1" applyBorder="1" applyAlignment="1"/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3" borderId="0" xfId="0" applyFill="1"/>
    <xf numFmtId="0" fontId="0" fillId="4" borderId="0" xfId="0" applyFont="1" applyFill="1"/>
    <xf numFmtId="0" fontId="0" fillId="5" borderId="0" xfId="0" applyFill="1"/>
    <xf numFmtId="0" fontId="8" fillId="6" borderId="0" xfId="0" applyFont="1" applyFill="1"/>
    <xf numFmtId="0" fontId="0" fillId="0" borderId="0" xfId="0" applyBorder="1"/>
  </cellXfs>
  <cellStyles count="2">
    <cellStyle name="Обычный" xfId="0" builtinId="0"/>
    <cellStyle name="Финансовый" xfId="1" builtinId="3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7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9"/>
  <c:chart>
    <c:title>
      <c:tx>
        <c:rich>
          <a:bodyPr/>
          <a:lstStyle/>
          <a:p>
            <a:pPr>
              <a:defRPr/>
            </a:pPr>
            <a:r>
              <a:rPr lang="ru-RU"/>
              <a:t>Анализ продаж компьютеров за день</a:t>
            </a:r>
          </a:p>
        </c:rich>
      </c:tx>
    </c:title>
    <c:view3D>
      <c:rotX val="30"/>
      <c:perspective val="30"/>
    </c:view3D>
    <c:plotArea>
      <c:layout/>
      <c:pie3DChart>
        <c:varyColors val="1"/>
        <c:ser>
          <c:idx val="0"/>
          <c:order val="0"/>
          <c:explosion val="9"/>
          <c:dLbls>
            <c:dLbl>
              <c:idx val="0"/>
              <c:layout>
                <c:manualLayout>
                  <c:x val="-3.3333333333333381E-2"/>
                  <c:y val="2.3148148148148147E-2"/>
                </c:manualLayout>
              </c:layout>
              <c:dLblPos val="ctr"/>
              <c:showPercent val="1"/>
            </c:dLbl>
            <c:dLblPos val="ctr"/>
            <c:showPercent val="1"/>
            <c:showLeaderLines val="1"/>
          </c:dLbls>
          <c:cat>
            <c:strRef>
              <c:f>'анализ продаж'!$B$8:$B$12</c:f>
              <c:strCache>
                <c:ptCount val="5"/>
                <c:pt idx="0">
                  <c:v>Pentium IV</c:v>
                </c:pt>
                <c:pt idx="1">
                  <c:v>Pentium III</c:v>
                </c:pt>
                <c:pt idx="2">
                  <c:v>Celeron</c:v>
                </c:pt>
                <c:pt idx="3">
                  <c:v>ATHLON</c:v>
                </c:pt>
                <c:pt idx="4">
                  <c:v>DURON</c:v>
                </c:pt>
              </c:strCache>
            </c:strRef>
          </c:cat>
          <c:val>
            <c:numRef>
              <c:f>'анализ продаж'!$E$8:$E$12</c:f>
              <c:numCache>
                <c:formatCode>General</c:formatCode>
                <c:ptCount val="5"/>
                <c:pt idx="0">
                  <c:v>13</c:v>
                </c:pt>
                <c:pt idx="1">
                  <c:v>16</c:v>
                </c:pt>
                <c:pt idx="2">
                  <c:v>20</c:v>
                </c:pt>
                <c:pt idx="3">
                  <c:v>15</c:v>
                </c:pt>
                <c:pt idx="4">
                  <c:v>12</c:v>
                </c:pt>
              </c:numCache>
            </c:numRef>
          </c:val>
        </c:ser>
        <c:dLbls>
          <c:showVal val="1"/>
        </c:dLbls>
      </c:pie3D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Выручка</a:t>
            </a:r>
            <a:r>
              <a:rPr lang="ru-RU" baseline="0"/>
              <a:t> по видам товаров за январь</a:t>
            </a:r>
            <a:endParaRPr lang="ru-RU"/>
          </a:p>
        </c:rich>
      </c:tx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cat>
            <c:strRef>
              <c:f>('выручка от реализации'!$B$5:$B$7,'выручка от реализации'!$B$9:$B$11,'выручка от реализации'!$B$13:$B$15)</c:f>
              <c:strCache>
                <c:ptCount val="9"/>
                <c:pt idx="0">
                  <c:v>Яблочный</c:v>
                </c:pt>
                <c:pt idx="1">
                  <c:v>Сливовый</c:v>
                </c:pt>
                <c:pt idx="2">
                  <c:v>Томатный</c:v>
                </c:pt>
                <c:pt idx="3">
                  <c:v>Марс</c:v>
                </c:pt>
                <c:pt idx="4">
                  <c:v>Сникерс</c:v>
                </c:pt>
                <c:pt idx="5">
                  <c:v>Твикс</c:v>
                </c:pt>
                <c:pt idx="6">
                  <c:v>Конструктор</c:v>
                </c:pt>
                <c:pt idx="7">
                  <c:v>Кубики</c:v>
                </c:pt>
                <c:pt idx="8">
                  <c:v>Мяч</c:v>
                </c:pt>
              </c:strCache>
            </c:strRef>
          </c:cat>
          <c:val>
            <c:numRef>
              <c:f>('выручка от реализации'!$C$5:$C$7,'выручка от реализации'!$C$9:$C$11,'выручка от реализации'!$C$13:$C$15)</c:f>
              <c:numCache>
                <c:formatCode>General</c:formatCode>
                <c:ptCount val="9"/>
                <c:pt idx="0">
                  <c:v>25250</c:v>
                </c:pt>
                <c:pt idx="1">
                  <c:v>21100</c:v>
                </c:pt>
                <c:pt idx="2">
                  <c:v>19200</c:v>
                </c:pt>
                <c:pt idx="3">
                  <c:v>14590</c:v>
                </c:pt>
                <c:pt idx="4">
                  <c:v>7500</c:v>
                </c:pt>
                <c:pt idx="5">
                  <c:v>16550</c:v>
                </c:pt>
                <c:pt idx="6">
                  <c:v>5150</c:v>
                </c:pt>
                <c:pt idx="7">
                  <c:v>9870</c:v>
                </c:pt>
                <c:pt idx="8">
                  <c:v>3500</c:v>
                </c:pt>
              </c:numCache>
            </c:numRef>
          </c:val>
        </c:ser>
        <c:shape val="box"/>
        <c:axId val="26605824"/>
        <c:axId val="27538944"/>
        <c:axId val="0"/>
      </c:bar3DChart>
      <c:catAx>
        <c:axId val="26605824"/>
        <c:scaling>
          <c:orientation val="minMax"/>
        </c:scaling>
        <c:axPos val="b"/>
        <c:title/>
        <c:tickLblPos val="nextTo"/>
        <c:crossAx val="27538944"/>
        <c:crosses val="autoZero"/>
        <c:auto val="1"/>
        <c:lblAlgn val="ctr"/>
        <c:lblOffset val="100"/>
      </c:catAx>
      <c:valAx>
        <c:axId val="27538944"/>
        <c:scaling>
          <c:orientation val="minMax"/>
        </c:scaling>
        <c:axPos val="l"/>
        <c:majorGridlines/>
        <c:numFmt formatCode="General" sourceLinked="1"/>
        <c:tickLblPos val="nextTo"/>
        <c:crossAx val="266058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Ведомость</a:t>
            </a:r>
            <a:r>
              <a:rPr lang="ru-RU" baseline="0"/>
              <a:t> по заработной плате</a:t>
            </a:r>
            <a:endParaRPr lang="ru-RU"/>
          </a:p>
        </c:rich>
      </c:tx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cat>
            <c:strRef>
              <c:f>зарплата!$B$4:$B$23</c:f>
              <c:strCache>
                <c:ptCount val="20"/>
                <c:pt idx="0">
                  <c:v>Андреева</c:v>
                </c:pt>
                <c:pt idx="1">
                  <c:v>Афанасьев</c:v>
                </c:pt>
                <c:pt idx="2">
                  <c:v>Васин</c:v>
                </c:pt>
                <c:pt idx="3">
                  <c:v>Дроздов</c:v>
                </c:pt>
                <c:pt idx="4">
                  <c:v>Дроздова</c:v>
                </c:pt>
                <c:pt idx="5">
                  <c:v>Егоров</c:v>
                </c:pt>
                <c:pt idx="6">
                  <c:v>Зимина</c:v>
                </c:pt>
                <c:pt idx="7">
                  <c:v>Зимина</c:v>
                </c:pt>
                <c:pt idx="8">
                  <c:v>Иванов</c:v>
                </c:pt>
                <c:pt idx="9">
                  <c:v>Пушков</c:v>
                </c:pt>
                <c:pt idx="10">
                  <c:v>Мельников</c:v>
                </c:pt>
                <c:pt idx="11">
                  <c:v>Мирошник</c:v>
                </c:pt>
                <c:pt idx="12">
                  <c:v>Петров</c:v>
                </c:pt>
                <c:pt idx="13">
                  <c:v>Пугачева</c:v>
                </c:pt>
                <c:pt idx="14">
                  <c:v>Пушкин</c:v>
                </c:pt>
                <c:pt idx="15">
                  <c:v>Рахимов</c:v>
                </c:pt>
                <c:pt idx="16">
                  <c:v>Савельев</c:v>
                </c:pt>
                <c:pt idx="17">
                  <c:v>Сидоров</c:v>
                </c:pt>
                <c:pt idx="18">
                  <c:v>Ширяев</c:v>
                </c:pt>
                <c:pt idx="19">
                  <c:v>Шишкина</c:v>
                </c:pt>
              </c:strCache>
            </c:strRef>
          </c:cat>
          <c:val>
            <c:numRef>
              <c:f>зарплата!$C$4:$C$23</c:f>
              <c:numCache>
                <c:formatCode>General</c:formatCode>
                <c:ptCount val="20"/>
                <c:pt idx="0">
                  <c:v>2850</c:v>
                </c:pt>
                <c:pt idx="1">
                  <c:v>3100</c:v>
                </c:pt>
                <c:pt idx="2">
                  <c:v>4500</c:v>
                </c:pt>
                <c:pt idx="3">
                  <c:v>8400</c:v>
                </c:pt>
                <c:pt idx="4">
                  <c:v>3250</c:v>
                </c:pt>
                <c:pt idx="5">
                  <c:v>6400</c:v>
                </c:pt>
                <c:pt idx="6">
                  <c:v>3420</c:v>
                </c:pt>
                <c:pt idx="7">
                  <c:v>10200</c:v>
                </c:pt>
                <c:pt idx="8">
                  <c:v>4000</c:v>
                </c:pt>
                <c:pt idx="9">
                  <c:v>3800</c:v>
                </c:pt>
                <c:pt idx="10">
                  <c:v>8500</c:v>
                </c:pt>
                <c:pt idx="11">
                  <c:v>9100</c:v>
                </c:pt>
                <c:pt idx="12">
                  <c:v>3500</c:v>
                </c:pt>
                <c:pt idx="13">
                  <c:v>9300</c:v>
                </c:pt>
                <c:pt idx="14">
                  <c:v>11000</c:v>
                </c:pt>
                <c:pt idx="15">
                  <c:v>6700</c:v>
                </c:pt>
                <c:pt idx="16">
                  <c:v>3000</c:v>
                </c:pt>
                <c:pt idx="17">
                  <c:v>6000</c:v>
                </c:pt>
                <c:pt idx="18">
                  <c:v>7400</c:v>
                </c:pt>
                <c:pt idx="19">
                  <c:v>5800</c:v>
                </c:pt>
              </c:numCache>
            </c:numRef>
          </c:val>
        </c:ser>
        <c:shape val="box"/>
        <c:axId val="57806848"/>
        <c:axId val="57809152"/>
        <c:axId val="0"/>
      </c:bar3DChart>
      <c:catAx>
        <c:axId val="57806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сотрудники</a:t>
                </a:r>
              </a:p>
            </c:rich>
          </c:tx>
        </c:title>
        <c:tickLblPos val="nextTo"/>
        <c:crossAx val="57809152"/>
        <c:crosses val="autoZero"/>
        <c:auto val="1"/>
        <c:lblAlgn val="ctr"/>
        <c:lblOffset val="100"/>
      </c:catAx>
      <c:valAx>
        <c:axId val="578091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Оклад</a:t>
                </a:r>
              </a:p>
            </c:rich>
          </c:tx>
          <c:spPr>
            <a:solidFill>
              <a:schemeClr val="accent1"/>
            </a:solidFill>
          </c:spPr>
        </c:title>
        <c:numFmt formatCode="General" sourceLinked="1"/>
        <c:tickLblPos val="nextTo"/>
        <c:crossAx val="57806848"/>
        <c:crosses val="autoZero"/>
        <c:crossBetween val="between"/>
      </c:valAx>
    </c:plotArea>
    <c:legend>
      <c:legendPos val="r"/>
    </c:legend>
    <c:plotVisOnly val="1"/>
  </c:chart>
  <c:spPr>
    <a:gradFill flip="none" rotWithShape="1">
      <a:gsLst>
        <a:gs pos="0">
          <a:srgbClr val="8064A2">
            <a:lumMod val="75000"/>
            <a:tint val="66000"/>
            <a:satMod val="160000"/>
          </a:srgbClr>
        </a:gs>
        <a:gs pos="50000">
          <a:srgbClr val="8064A2">
            <a:lumMod val="75000"/>
            <a:tint val="44500"/>
            <a:satMod val="160000"/>
          </a:srgbClr>
        </a:gs>
        <a:gs pos="100000">
          <a:srgbClr val="8064A2">
            <a:lumMod val="75000"/>
            <a:tint val="23500"/>
            <a:satMod val="160000"/>
          </a:srgbClr>
        </a:gs>
      </a:gsLst>
      <a:lin ang="16200000" scaled="1"/>
      <a:tileRect/>
    </a:gradFill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Таблица</a:t>
            </a:r>
            <a:r>
              <a:rPr lang="ru-RU" baseline="0"/>
              <a:t> умножения</a:t>
            </a:r>
            <a:endParaRPr lang="ru-RU"/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4587001142902922"/>
          <c:y val="3.5071952212869982E-2"/>
          <c:w val="0.67339368515447329"/>
          <c:h val="0.74952077111050774"/>
        </c:manualLayout>
      </c:layout>
      <c:barChart>
        <c:barDir val="col"/>
        <c:grouping val="clustered"/>
        <c:ser>
          <c:idx val="0"/>
          <c:order val="0"/>
          <c:tx>
            <c:strRef>
              <c:f>'таблица умножения'!$B$12</c:f>
              <c:strCache>
                <c:ptCount val="1"/>
                <c:pt idx="0">
                  <c:v>2</c:v>
                </c:pt>
              </c:strCache>
            </c:strRef>
          </c:tx>
          <c:cat>
            <c:numRef>
              <c:f>'таблица умножения'!$A$13:$A$20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умножения'!$B$13:$B$20</c:f>
              <c:numCache>
                <c:formatCode>General</c:formatCode>
                <c:ptCount val="8"/>
                <c:pt idx="0">
                  <c:v>4</c:v>
                </c:pt>
                <c:pt idx="1">
                  <c:v>8</c:v>
                </c:pt>
                <c:pt idx="2">
                  <c:v>12</c:v>
                </c:pt>
                <c:pt idx="3">
                  <c:v>16</c:v>
                </c:pt>
                <c:pt idx="4">
                  <c:v>20</c:v>
                </c:pt>
                <c:pt idx="5">
                  <c:v>24</c:v>
                </c:pt>
                <c:pt idx="6">
                  <c:v>28</c:v>
                </c:pt>
                <c:pt idx="7">
                  <c:v>32</c:v>
                </c:pt>
              </c:numCache>
            </c:numRef>
          </c:val>
        </c:ser>
        <c:ser>
          <c:idx val="1"/>
          <c:order val="1"/>
          <c:tx>
            <c:strRef>
              <c:f>'таблица умножения'!$C$12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'таблица умножения'!$A$13:$A$20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умножения'!$C$13:$C$20</c:f>
              <c:numCache>
                <c:formatCode>General</c:formatCode>
                <c:ptCount val="8"/>
                <c:pt idx="0">
                  <c:v>6</c:v>
                </c:pt>
                <c:pt idx="1">
                  <c:v>16</c:v>
                </c:pt>
                <c:pt idx="2">
                  <c:v>32</c:v>
                </c:pt>
                <c:pt idx="3">
                  <c:v>48</c:v>
                </c:pt>
                <c:pt idx="4">
                  <c:v>64</c:v>
                </c:pt>
                <c:pt idx="5">
                  <c:v>80</c:v>
                </c:pt>
                <c:pt idx="6">
                  <c:v>96</c:v>
                </c:pt>
                <c:pt idx="7">
                  <c:v>112</c:v>
                </c:pt>
              </c:numCache>
            </c:numRef>
          </c:val>
        </c:ser>
        <c:ser>
          <c:idx val="2"/>
          <c:order val="2"/>
          <c:tx>
            <c:strRef>
              <c:f>'таблица умножения'!$D$12</c:f>
              <c:strCache>
                <c:ptCount val="1"/>
                <c:pt idx="0">
                  <c:v>4</c:v>
                </c:pt>
              </c:strCache>
            </c:strRef>
          </c:tx>
          <c:cat>
            <c:numRef>
              <c:f>'таблица умножения'!$A$13:$A$20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умножения'!$D$13:$D$20</c:f>
              <c:numCache>
                <c:formatCode>General</c:formatCode>
                <c:ptCount val="8"/>
                <c:pt idx="0">
                  <c:v>8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val>
        </c:ser>
        <c:ser>
          <c:idx val="3"/>
          <c:order val="3"/>
          <c:tx>
            <c:strRef>
              <c:f>'таблица умножения'!$E$12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'таблица умножения'!$A$13:$A$20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умножения'!$E$13:$E$20</c:f>
              <c:numCache>
                <c:formatCode>General</c:formatCode>
                <c:ptCount val="8"/>
                <c:pt idx="0">
                  <c:v>10</c:v>
                </c:pt>
                <c:pt idx="1">
                  <c:v>32</c:v>
                </c:pt>
                <c:pt idx="2">
                  <c:v>64</c:v>
                </c:pt>
                <c:pt idx="3">
                  <c:v>96</c:v>
                </c:pt>
                <c:pt idx="4">
                  <c:v>128</c:v>
                </c:pt>
                <c:pt idx="5">
                  <c:v>160</c:v>
                </c:pt>
                <c:pt idx="6">
                  <c:v>192</c:v>
                </c:pt>
                <c:pt idx="7">
                  <c:v>224</c:v>
                </c:pt>
              </c:numCache>
            </c:numRef>
          </c:val>
        </c:ser>
        <c:ser>
          <c:idx val="4"/>
          <c:order val="4"/>
          <c:tx>
            <c:strRef>
              <c:f>'таблица умножения'!$F$12</c:f>
              <c:strCache>
                <c:ptCount val="1"/>
                <c:pt idx="0">
                  <c:v>6</c:v>
                </c:pt>
              </c:strCache>
            </c:strRef>
          </c:tx>
          <c:cat>
            <c:numRef>
              <c:f>'таблица умножения'!$A$13:$A$20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умножения'!$F$13:$F$20</c:f>
              <c:numCache>
                <c:formatCode>General</c:formatCode>
                <c:ptCount val="8"/>
                <c:pt idx="0">
                  <c:v>12</c:v>
                </c:pt>
                <c:pt idx="1">
                  <c:v>40</c:v>
                </c:pt>
                <c:pt idx="2">
                  <c:v>80</c:v>
                </c:pt>
                <c:pt idx="3">
                  <c:v>120</c:v>
                </c:pt>
                <c:pt idx="4">
                  <c:v>160</c:v>
                </c:pt>
                <c:pt idx="5">
                  <c:v>200</c:v>
                </c:pt>
                <c:pt idx="6">
                  <c:v>240</c:v>
                </c:pt>
                <c:pt idx="7">
                  <c:v>280</c:v>
                </c:pt>
              </c:numCache>
            </c:numRef>
          </c:val>
        </c:ser>
        <c:ser>
          <c:idx val="5"/>
          <c:order val="5"/>
          <c:tx>
            <c:strRef>
              <c:f>'таблица умножения'!$G$12</c:f>
              <c:strCache>
                <c:ptCount val="1"/>
                <c:pt idx="0">
                  <c:v>7</c:v>
                </c:pt>
              </c:strCache>
            </c:strRef>
          </c:tx>
          <c:cat>
            <c:numRef>
              <c:f>'таблица умножения'!$A$13:$A$20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умножения'!$G$13:$G$20</c:f>
              <c:numCache>
                <c:formatCode>General</c:formatCode>
                <c:ptCount val="8"/>
                <c:pt idx="0">
                  <c:v>14</c:v>
                </c:pt>
                <c:pt idx="1">
                  <c:v>48</c:v>
                </c:pt>
                <c:pt idx="2">
                  <c:v>96</c:v>
                </c:pt>
                <c:pt idx="3">
                  <c:v>144</c:v>
                </c:pt>
                <c:pt idx="4">
                  <c:v>192</c:v>
                </c:pt>
                <c:pt idx="5">
                  <c:v>240</c:v>
                </c:pt>
                <c:pt idx="6">
                  <c:v>288</c:v>
                </c:pt>
                <c:pt idx="7">
                  <c:v>336</c:v>
                </c:pt>
              </c:numCache>
            </c:numRef>
          </c:val>
        </c:ser>
        <c:ser>
          <c:idx val="6"/>
          <c:order val="6"/>
          <c:tx>
            <c:strRef>
              <c:f>'таблица умножения'!$H$12</c:f>
              <c:strCache>
                <c:ptCount val="1"/>
                <c:pt idx="0">
                  <c:v>8</c:v>
                </c:pt>
              </c:strCache>
            </c:strRef>
          </c:tx>
          <c:cat>
            <c:numRef>
              <c:f>'таблица умножения'!$A$13:$A$20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cat>
          <c:val>
            <c:numRef>
              <c:f>'таблица умножения'!$H$13:$H$20</c:f>
              <c:numCache>
                <c:formatCode>General</c:formatCode>
                <c:ptCount val="8"/>
                <c:pt idx="0">
                  <c:v>16</c:v>
                </c:pt>
                <c:pt idx="1">
                  <c:v>56</c:v>
                </c:pt>
                <c:pt idx="2">
                  <c:v>112</c:v>
                </c:pt>
                <c:pt idx="3">
                  <c:v>168</c:v>
                </c:pt>
                <c:pt idx="4">
                  <c:v>224</c:v>
                </c:pt>
                <c:pt idx="5">
                  <c:v>280</c:v>
                </c:pt>
                <c:pt idx="6">
                  <c:v>336</c:v>
                </c:pt>
                <c:pt idx="7">
                  <c:v>392</c:v>
                </c:pt>
              </c:numCache>
            </c:numRef>
          </c:val>
        </c:ser>
        <c:axId val="64516864"/>
        <c:axId val="64518784"/>
      </c:barChart>
      <c:catAx>
        <c:axId val="64516864"/>
        <c:scaling>
          <c:orientation val="minMax"/>
        </c:scaling>
        <c:axPos val="b"/>
        <c:numFmt formatCode="General" sourceLinked="1"/>
        <c:tickLblPos val="nextTo"/>
        <c:crossAx val="64518784"/>
        <c:crosses val="autoZero"/>
        <c:auto val="1"/>
        <c:lblAlgn val="ctr"/>
        <c:lblOffset val="100"/>
      </c:catAx>
      <c:valAx>
        <c:axId val="64518784"/>
        <c:scaling>
          <c:orientation val="minMax"/>
        </c:scaling>
        <c:axPos val="l"/>
        <c:majorGridlines/>
        <c:numFmt formatCode="General" sourceLinked="1"/>
        <c:tickLblPos val="nextTo"/>
        <c:crossAx val="645168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Таблица умножения </a:t>
            </a:r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val>
            <c:numRef>
              <c:f>'таблица умножения'!$A$2:$H$2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</c:numCache>
            </c:numRef>
          </c:val>
        </c:ser>
        <c:ser>
          <c:idx val="1"/>
          <c:order val="1"/>
          <c:val>
            <c:numRef>
              <c:f>'таблица умножения'!$A$3:$H$3</c:f>
              <c:numCache>
                <c:formatCode>General</c:formatCode>
                <c:ptCount val="8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</c:numCache>
            </c:numRef>
          </c:val>
        </c:ser>
        <c:ser>
          <c:idx val="2"/>
          <c:order val="2"/>
          <c:val>
            <c:numRef>
              <c:f>'таблица умножения'!$A$4:$H$4</c:f>
              <c:numCache>
                <c:formatCode>General</c:formatCode>
                <c:ptCount val="8"/>
                <c:pt idx="0">
                  <c:v>4</c:v>
                </c:pt>
                <c:pt idx="1">
                  <c:v>9</c:v>
                </c:pt>
                <c:pt idx="2">
                  <c:v>12</c:v>
                </c:pt>
                <c:pt idx="3">
                  <c:v>15</c:v>
                </c:pt>
                <c:pt idx="4">
                  <c:v>18</c:v>
                </c:pt>
                <c:pt idx="5">
                  <c:v>21</c:v>
                </c:pt>
                <c:pt idx="6">
                  <c:v>24</c:v>
                </c:pt>
                <c:pt idx="7">
                  <c:v>27</c:v>
                </c:pt>
              </c:numCache>
            </c:numRef>
          </c:val>
        </c:ser>
        <c:ser>
          <c:idx val="3"/>
          <c:order val="3"/>
          <c:val>
            <c:numRef>
              <c:f>'таблица умножения'!$A$5:$H$5</c:f>
              <c:numCache>
                <c:formatCode>General</c:formatCode>
                <c:ptCount val="8"/>
                <c:pt idx="0">
                  <c:v>5</c:v>
                </c:pt>
                <c:pt idx="1">
                  <c:v>12</c:v>
                </c:pt>
                <c:pt idx="2">
                  <c:v>16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32</c:v>
                </c:pt>
                <c:pt idx="7">
                  <c:v>36</c:v>
                </c:pt>
              </c:numCache>
            </c:numRef>
          </c:val>
        </c:ser>
        <c:ser>
          <c:idx val="4"/>
          <c:order val="4"/>
          <c:val>
            <c:numRef>
              <c:f>'таблица умножения'!$A$6:$H$6</c:f>
              <c:numCache>
                <c:formatCode>General</c:formatCode>
                <c:ptCount val="8"/>
                <c:pt idx="0">
                  <c:v>6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</c:numCache>
            </c:numRef>
          </c:val>
        </c:ser>
        <c:ser>
          <c:idx val="5"/>
          <c:order val="5"/>
          <c:val>
            <c:numRef>
              <c:f>'таблица умножения'!$A$7:$H$7</c:f>
              <c:numCache>
                <c:formatCode>General</c:formatCode>
                <c:ptCount val="8"/>
                <c:pt idx="0">
                  <c:v>7</c:v>
                </c:pt>
                <c:pt idx="1">
                  <c:v>18</c:v>
                </c:pt>
                <c:pt idx="2">
                  <c:v>24</c:v>
                </c:pt>
                <c:pt idx="3">
                  <c:v>30</c:v>
                </c:pt>
                <c:pt idx="4">
                  <c:v>36</c:v>
                </c:pt>
                <c:pt idx="5">
                  <c:v>42</c:v>
                </c:pt>
                <c:pt idx="6">
                  <c:v>48</c:v>
                </c:pt>
                <c:pt idx="7">
                  <c:v>54</c:v>
                </c:pt>
              </c:numCache>
            </c:numRef>
          </c:val>
        </c:ser>
        <c:ser>
          <c:idx val="6"/>
          <c:order val="6"/>
          <c:val>
            <c:numRef>
              <c:f>'таблица умножения'!$A$8:$H$8</c:f>
              <c:numCache>
                <c:formatCode>General</c:formatCode>
                <c:ptCount val="8"/>
                <c:pt idx="0">
                  <c:v>8</c:v>
                </c:pt>
                <c:pt idx="1">
                  <c:v>21</c:v>
                </c:pt>
                <c:pt idx="2">
                  <c:v>28</c:v>
                </c:pt>
                <c:pt idx="3">
                  <c:v>35</c:v>
                </c:pt>
                <c:pt idx="4">
                  <c:v>42</c:v>
                </c:pt>
                <c:pt idx="5">
                  <c:v>49</c:v>
                </c:pt>
                <c:pt idx="6">
                  <c:v>56</c:v>
                </c:pt>
                <c:pt idx="7">
                  <c:v>63</c:v>
                </c:pt>
              </c:numCache>
            </c:numRef>
          </c:val>
        </c:ser>
        <c:ser>
          <c:idx val="7"/>
          <c:order val="7"/>
          <c:val>
            <c:numRef>
              <c:f>'таблица умножения'!$A$9:$H$9</c:f>
              <c:numCache>
                <c:formatCode>General</c:formatCode>
                <c:ptCount val="8"/>
                <c:pt idx="0">
                  <c:v>9</c:v>
                </c:pt>
                <c:pt idx="1">
                  <c:v>24</c:v>
                </c:pt>
                <c:pt idx="2">
                  <c:v>32</c:v>
                </c:pt>
                <c:pt idx="3">
                  <c:v>40</c:v>
                </c:pt>
                <c:pt idx="4">
                  <c:v>48</c:v>
                </c:pt>
                <c:pt idx="5">
                  <c:v>56</c:v>
                </c:pt>
                <c:pt idx="6">
                  <c:v>64</c:v>
                </c:pt>
                <c:pt idx="7">
                  <c:v>72</c:v>
                </c:pt>
              </c:numCache>
            </c:numRef>
          </c:val>
        </c:ser>
        <c:axId val="73151232"/>
        <c:axId val="73152768"/>
      </c:barChart>
      <c:catAx>
        <c:axId val="73151232"/>
        <c:scaling>
          <c:orientation val="minMax"/>
        </c:scaling>
        <c:axPos val="b"/>
        <c:tickLblPos val="nextTo"/>
        <c:crossAx val="73152768"/>
        <c:crosses val="autoZero"/>
        <c:auto val="1"/>
        <c:lblAlgn val="ctr"/>
        <c:lblOffset val="100"/>
      </c:catAx>
      <c:valAx>
        <c:axId val="73152768"/>
        <c:scaling>
          <c:orientation val="minMax"/>
        </c:scaling>
        <c:axPos val="l"/>
        <c:majorGridlines/>
        <c:numFmt formatCode="General" sourceLinked="1"/>
        <c:tickLblPos val="nextTo"/>
        <c:crossAx val="731512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Выручка</a:t>
            </a:r>
            <a:r>
              <a:rPr lang="ru-RU" baseline="0"/>
              <a:t> за март</a:t>
            </a:r>
            <a:endParaRPr lang="ru-RU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Лист4!$A$4:$A$10</c:f>
              <c:strCache>
                <c:ptCount val="7"/>
                <c:pt idx="0">
                  <c:v>Аленка</c:v>
                </c:pt>
                <c:pt idx="1">
                  <c:v>Вдохновние</c:v>
                </c:pt>
                <c:pt idx="2">
                  <c:v>Совершенство</c:v>
                </c:pt>
                <c:pt idx="3">
                  <c:v>Сударушка</c:v>
                </c:pt>
                <c:pt idx="4">
                  <c:v>путешествие</c:v>
                </c:pt>
                <c:pt idx="5">
                  <c:v>Бабаевский</c:v>
                </c:pt>
                <c:pt idx="6">
                  <c:v>Российский</c:v>
                </c:pt>
              </c:strCache>
            </c:strRef>
          </c:cat>
          <c:val>
            <c:numRef>
              <c:f>Лист4!$H$4:$H$10</c:f>
              <c:numCache>
                <c:formatCode>General</c:formatCode>
                <c:ptCount val="7"/>
                <c:pt idx="0">
                  <c:v>490</c:v>
                </c:pt>
                <c:pt idx="1">
                  <c:v>420</c:v>
                </c:pt>
                <c:pt idx="2">
                  <c:v>728</c:v>
                </c:pt>
                <c:pt idx="3">
                  <c:v>1300</c:v>
                </c:pt>
                <c:pt idx="4">
                  <c:v>280</c:v>
                </c:pt>
                <c:pt idx="5">
                  <c:v>1008</c:v>
                </c:pt>
                <c:pt idx="6">
                  <c:v>288</c:v>
                </c:pt>
              </c:numCache>
            </c:numRef>
          </c:val>
        </c:ser>
        <c:shape val="cone"/>
        <c:axId val="85540864"/>
        <c:axId val="85557248"/>
        <c:axId val="0"/>
      </c:bar3DChart>
      <c:catAx>
        <c:axId val="85540864"/>
        <c:scaling>
          <c:orientation val="minMax"/>
        </c:scaling>
        <c:axPos val="b"/>
        <c:tickLblPos val="nextTo"/>
        <c:crossAx val="85557248"/>
        <c:crosses val="autoZero"/>
        <c:auto val="1"/>
        <c:lblAlgn val="ctr"/>
        <c:lblOffset val="100"/>
      </c:catAx>
      <c:valAx>
        <c:axId val="85557248"/>
        <c:scaling>
          <c:orientation val="minMax"/>
        </c:scaling>
        <c:axPos val="l"/>
        <c:majorGridlines/>
        <c:numFmt formatCode="General" sourceLinked="1"/>
        <c:tickLblPos val="nextTo"/>
        <c:crossAx val="85540864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зачетная</a:t>
            </a:r>
            <a:r>
              <a:rPr lang="ru-RU" baseline="0"/>
              <a:t> оценка</a:t>
            </a:r>
            <a:endParaRPr lang="en-US"/>
          </a:p>
        </c:rich>
      </c:tx>
      <c:layout>
        <c:manualLayout>
          <c:xMode val="edge"/>
          <c:yMode val="edge"/>
          <c:x val="0.50628477690288709"/>
          <c:y val="0"/>
        </c:manualLayout>
      </c:layout>
    </c:title>
    <c:view3D>
      <c:rotX val="40"/>
      <c:perspective val="100"/>
    </c:view3D>
    <c:plotArea>
      <c:layout/>
      <c:pie3DChart>
        <c:varyColors val="1"/>
        <c:ser>
          <c:idx val="0"/>
          <c:order val="0"/>
          <c:dPt>
            <c:idx val="1"/>
            <c:explosion val="17"/>
          </c:dPt>
          <c:dPt>
            <c:idx val="2"/>
            <c:explosion val="19"/>
          </c:dPt>
          <c:dPt>
            <c:idx val="3"/>
            <c:explosion val="28"/>
          </c:dPt>
          <c:dLbls>
            <c:dLblPos val="outEnd"/>
            <c:showCatName val="1"/>
            <c:showPercent val="1"/>
          </c:dLbls>
          <c:cat>
            <c:strRef>
              <c:f>'зачетная оценка'!$C$7:$C$10</c:f>
              <c:strCache>
                <c:ptCount val="4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Кузьмин</c:v>
                </c:pt>
              </c:strCache>
            </c:strRef>
          </c:cat>
          <c:val>
            <c:numRef>
              <c:f>'зачетная оценка'!$J$7:$J$10</c:f>
              <c:numCache>
                <c:formatCode>0</c:formatCode>
                <c:ptCount val="4"/>
                <c:pt idx="0">
                  <c:v>3.3333333333333335</c:v>
                </c:pt>
                <c:pt idx="1">
                  <c:v>4</c:v>
                </c:pt>
                <c:pt idx="2">
                  <c:v>4.666666666666667</c:v>
                </c:pt>
                <c:pt idx="3">
                  <c:v>5</c:v>
                </c:pt>
              </c:numCache>
            </c:numRef>
          </c:val>
        </c:ser>
        <c:dLbls>
          <c:showPercent val="1"/>
        </c:dLbls>
      </c:pie3DChart>
    </c:plotArea>
    <c:legend>
      <c:legendPos val="b"/>
      <c:layout/>
      <c:txPr>
        <a:bodyPr/>
        <a:lstStyle/>
        <a:p>
          <a:pPr rtl="0">
            <a:defRPr/>
          </a:pPr>
          <a:endParaRPr lang="ru-RU"/>
        </a:p>
      </c:txPr>
    </c:legend>
    <c:plotVisOnly val="1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Диаграмма успеваемости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'зачетная оценка'!$C$7</c:f>
              <c:strCache>
                <c:ptCount val="1"/>
                <c:pt idx="0">
                  <c:v>Иванов</c:v>
                </c:pt>
              </c:strCache>
            </c:strRef>
          </c:tx>
          <c:cat>
            <c:multiLvlStrRef>
              <c:f>'зачетная оценка'!$D$5:$I$6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28.0407</c:v>
                  </c:pt>
                  <c:pt idx="5">
                    <c:v>12.05.2007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оценка'!$D$7:$I$7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'зачетная оценка'!$C$8</c:f>
              <c:strCache>
                <c:ptCount val="1"/>
                <c:pt idx="0">
                  <c:v>Петров</c:v>
                </c:pt>
              </c:strCache>
            </c:strRef>
          </c:tx>
          <c:cat>
            <c:multiLvlStrRef>
              <c:f>'зачетная оценка'!$D$5:$I$6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28.0407</c:v>
                  </c:pt>
                  <c:pt idx="5">
                    <c:v>12.05.2007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оценка'!$D$8:$I$8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</c:ser>
        <c:ser>
          <c:idx val="2"/>
          <c:order val="2"/>
          <c:tx>
            <c:strRef>
              <c:f>'зачетная оценка'!$C$9</c:f>
              <c:strCache>
                <c:ptCount val="1"/>
                <c:pt idx="0">
                  <c:v>Сидоров</c:v>
                </c:pt>
              </c:strCache>
            </c:strRef>
          </c:tx>
          <c:cat>
            <c:multiLvlStrRef>
              <c:f>'зачетная оценка'!$D$5:$I$6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28.0407</c:v>
                  </c:pt>
                  <c:pt idx="5">
                    <c:v>12.05.2007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оценка'!$D$9:$I$9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ser>
          <c:idx val="3"/>
          <c:order val="3"/>
          <c:tx>
            <c:strRef>
              <c:f>'зачетная оценка'!$C$10</c:f>
              <c:strCache>
                <c:ptCount val="1"/>
                <c:pt idx="0">
                  <c:v>Кузьмин</c:v>
                </c:pt>
              </c:strCache>
            </c:strRef>
          </c:tx>
          <c:cat>
            <c:multiLvlStrRef>
              <c:f>'зачетная оценка'!$D$5:$I$6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28.0407</c:v>
                  </c:pt>
                  <c:pt idx="5">
                    <c:v>12.05.2007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оценка'!$D$10:$I$10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axId val="39454592"/>
        <c:axId val="39457152"/>
      </c:barChart>
      <c:catAx>
        <c:axId val="39454592"/>
        <c:scaling>
          <c:orientation val="minMax"/>
        </c:scaling>
        <c:axPos val="b"/>
        <c:tickLblPos val="nextTo"/>
        <c:crossAx val="39457152"/>
        <c:crosses val="autoZero"/>
        <c:auto val="1"/>
        <c:lblAlgn val="ctr"/>
        <c:lblOffset val="100"/>
      </c:catAx>
      <c:valAx>
        <c:axId val="39457152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ru-RU"/>
                  <a:t>оценки</a:t>
                </a:r>
              </a:p>
            </c:rich>
          </c:tx>
          <c:layout/>
        </c:title>
        <c:numFmt formatCode="General" sourceLinked="1"/>
        <c:tickLblPos val="nextTo"/>
        <c:crossAx val="39454592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15</xdr:row>
      <xdr:rowOff>9525</xdr:rowOff>
    </xdr:from>
    <xdr:to>
      <xdr:col>6</xdr:col>
      <xdr:colOff>38100</xdr:colOff>
      <xdr:row>28</xdr:row>
      <xdr:rowOff>152400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18</xdr:row>
      <xdr:rowOff>66675</xdr:rowOff>
    </xdr:from>
    <xdr:to>
      <xdr:col>8</xdr:col>
      <xdr:colOff>28575</xdr:colOff>
      <xdr:row>32</xdr:row>
      <xdr:rowOff>9525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8</xdr:row>
      <xdr:rowOff>104775</xdr:rowOff>
    </xdr:from>
    <xdr:to>
      <xdr:col>11</xdr:col>
      <xdr:colOff>200025</xdr:colOff>
      <xdr:row>22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11</xdr:row>
      <xdr:rowOff>190500</xdr:rowOff>
    </xdr:from>
    <xdr:to>
      <xdr:col>14</xdr:col>
      <xdr:colOff>38101</xdr:colOff>
      <xdr:row>23</xdr:row>
      <xdr:rowOff>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0</xdr:row>
      <xdr:rowOff>142875</xdr:rowOff>
    </xdr:from>
    <xdr:to>
      <xdr:col>14</xdr:col>
      <xdr:colOff>438150</xdr:colOff>
      <xdr:row>10</xdr:row>
      <xdr:rowOff>190500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1</xdr:row>
      <xdr:rowOff>28575</xdr:rowOff>
    </xdr:from>
    <xdr:to>
      <xdr:col>15</xdr:col>
      <xdr:colOff>342900</xdr:colOff>
      <xdr:row>14</xdr:row>
      <xdr:rowOff>171450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12</xdr:row>
      <xdr:rowOff>28575</xdr:rowOff>
    </xdr:from>
    <xdr:to>
      <xdr:col>7</xdr:col>
      <xdr:colOff>381000</xdr:colOff>
      <xdr:row>33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G13" sqref="G13"/>
    </sheetView>
  </sheetViews>
  <sheetFormatPr defaultRowHeight="15.75"/>
  <cols>
    <col min="1" max="1" width="11.5" style="1" customWidth="1"/>
    <col min="2" max="4" width="12.875" customWidth="1"/>
    <col min="5" max="5" width="13.375" customWidth="1"/>
  </cols>
  <sheetData>
    <row r="1" spans="1:5" ht="51" customHeight="1" thickBot="1">
      <c r="A1" s="59" t="s">
        <v>21</v>
      </c>
      <c r="B1" s="59"/>
      <c r="C1" s="59"/>
      <c r="D1" s="59"/>
    </row>
    <row r="2" spans="1:5" ht="17.25" thickTop="1" thickBot="1">
      <c r="A2" s="4">
        <v>1</v>
      </c>
      <c r="B2" s="5" t="s">
        <v>0</v>
      </c>
      <c r="C2" s="5" t="s">
        <v>7</v>
      </c>
      <c r="D2" s="5" t="s">
        <v>14</v>
      </c>
    </row>
    <row r="3" spans="1:5" ht="17.25" thickTop="1" thickBot="1">
      <c r="A3" s="4">
        <v>2</v>
      </c>
      <c r="B3" s="5" t="s">
        <v>1</v>
      </c>
      <c r="C3" s="5" t="s">
        <v>8</v>
      </c>
      <c r="D3" s="5" t="s">
        <v>15</v>
      </c>
      <c r="E3" s="2" t="s">
        <v>18</v>
      </c>
    </row>
    <row r="4" spans="1:5" ht="17.25" thickTop="1" thickBot="1">
      <c r="A4" s="4">
        <v>3</v>
      </c>
      <c r="B4" s="5" t="s">
        <v>2</v>
      </c>
      <c r="C4" s="5" t="s">
        <v>9</v>
      </c>
      <c r="D4" s="5" t="s">
        <v>16</v>
      </c>
      <c r="E4" s="2" t="s">
        <v>18</v>
      </c>
    </row>
    <row r="5" spans="1:5" ht="17.25" thickTop="1" thickBot="1">
      <c r="A5" s="4">
        <v>4</v>
      </c>
      <c r="B5" s="5" t="s">
        <v>3</v>
      </c>
      <c r="C5" s="5" t="s">
        <v>10</v>
      </c>
      <c r="D5" s="5" t="s">
        <v>17</v>
      </c>
      <c r="E5" s="2" t="s">
        <v>18</v>
      </c>
    </row>
    <row r="6" spans="1:5" ht="17.25" thickTop="1" thickBot="1">
      <c r="A6" s="4">
        <v>5</v>
      </c>
      <c r="B6" s="5" t="s">
        <v>4</v>
      </c>
      <c r="C6" s="5" t="s">
        <v>11</v>
      </c>
      <c r="D6" s="5"/>
      <c r="E6" s="2" t="s">
        <v>18</v>
      </c>
    </row>
    <row r="7" spans="1:5" ht="17.25" thickTop="1" thickBot="1">
      <c r="A7" s="4">
        <v>6</v>
      </c>
      <c r="B7" s="5" t="s">
        <v>5</v>
      </c>
      <c r="C7" s="5" t="s">
        <v>12</v>
      </c>
      <c r="D7" s="5"/>
      <c r="E7" s="2" t="s">
        <v>18</v>
      </c>
    </row>
    <row r="8" spans="1:5" ht="17.25" thickTop="1" thickBot="1">
      <c r="A8" s="4">
        <v>7</v>
      </c>
      <c r="B8" s="5" t="s">
        <v>6</v>
      </c>
      <c r="C8" s="5" t="s">
        <v>13</v>
      </c>
      <c r="D8" s="5"/>
      <c r="E8" s="2" t="s">
        <v>18</v>
      </c>
    </row>
    <row r="9" spans="1:5" ht="16.5" thickTop="1"/>
    <row r="14" spans="1:5" ht="18.75">
      <c r="A14" s="8" t="s">
        <v>19</v>
      </c>
      <c r="B14" s="7"/>
      <c r="C14" s="9" t="s">
        <v>20</v>
      </c>
      <c r="D14" s="7"/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H20"/>
  <sheetViews>
    <sheetView workbookViewId="0">
      <selection activeCell="B14" sqref="B14:B20"/>
    </sheetView>
  </sheetViews>
  <sheetFormatPr defaultRowHeight="15.75"/>
  <sheetData>
    <row r="2" spans="1:8">
      <c r="A2" s="3">
        <v>2</v>
      </c>
      <c r="B2" s="3">
        <v>3</v>
      </c>
      <c r="C2" s="3">
        <v>4</v>
      </c>
      <c r="D2" s="3">
        <v>5</v>
      </c>
      <c r="E2" s="3">
        <v>6</v>
      </c>
      <c r="F2" s="3">
        <v>7</v>
      </c>
      <c r="G2" s="3">
        <v>8</v>
      </c>
      <c r="H2" s="3">
        <v>9</v>
      </c>
    </row>
    <row r="3" spans="1:8">
      <c r="A3" s="3">
        <v>3</v>
      </c>
      <c r="B3" s="3">
        <f>A2*$B$2</f>
        <v>6</v>
      </c>
      <c r="C3" s="3">
        <f>A2*$C$2</f>
        <v>8</v>
      </c>
      <c r="D3" s="3">
        <f>A2*$D$2</f>
        <v>10</v>
      </c>
      <c r="E3" s="3">
        <f>A2*$E$2</f>
        <v>12</v>
      </c>
      <c r="F3" s="3">
        <f>A2*$F$2</f>
        <v>14</v>
      </c>
      <c r="G3" s="3">
        <f>A2*$G$2</f>
        <v>16</v>
      </c>
      <c r="H3" s="3">
        <f>A2*$H$2</f>
        <v>18</v>
      </c>
    </row>
    <row r="4" spans="1:8">
      <c r="A4" s="3">
        <v>4</v>
      </c>
      <c r="B4" s="3">
        <f t="shared" ref="B4:B9" si="0">A3*$B$2</f>
        <v>9</v>
      </c>
      <c r="C4" s="3">
        <f t="shared" ref="C4:C9" si="1">A3*$C$2</f>
        <v>12</v>
      </c>
      <c r="D4" s="3">
        <f t="shared" ref="D4:D9" si="2">A3*$D$2</f>
        <v>15</v>
      </c>
      <c r="E4" s="3">
        <f t="shared" ref="E4:E9" si="3">A3*$E$2</f>
        <v>18</v>
      </c>
      <c r="F4" s="3">
        <f t="shared" ref="F4:F9" si="4">A3*$F$2</f>
        <v>21</v>
      </c>
      <c r="G4" s="3">
        <f t="shared" ref="G4:G9" si="5">A3*$G$2</f>
        <v>24</v>
      </c>
      <c r="H4" s="3">
        <f t="shared" ref="H4:H9" si="6">A3*$H$2</f>
        <v>27</v>
      </c>
    </row>
    <row r="5" spans="1:8">
      <c r="A5" s="3">
        <v>5</v>
      </c>
      <c r="B5" s="3">
        <f t="shared" si="0"/>
        <v>12</v>
      </c>
      <c r="C5" s="3">
        <f t="shared" si="1"/>
        <v>16</v>
      </c>
      <c r="D5" s="3">
        <f t="shared" si="2"/>
        <v>20</v>
      </c>
      <c r="E5" s="3">
        <f t="shared" si="3"/>
        <v>24</v>
      </c>
      <c r="F5" s="3">
        <f t="shared" si="4"/>
        <v>28</v>
      </c>
      <c r="G5" s="3">
        <f t="shared" si="5"/>
        <v>32</v>
      </c>
      <c r="H5" s="3">
        <f t="shared" si="6"/>
        <v>36</v>
      </c>
    </row>
    <row r="6" spans="1:8">
      <c r="A6" s="3">
        <v>6</v>
      </c>
      <c r="B6" s="3">
        <f t="shared" si="0"/>
        <v>15</v>
      </c>
      <c r="C6" s="3">
        <f t="shared" si="1"/>
        <v>20</v>
      </c>
      <c r="D6" s="3">
        <f t="shared" si="2"/>
        <v>25</v>
      </c>
      <c r="E6" s="3">
        <f t="shared" si="3"/>
        <v>30</v>
      </c>
      <c r="F6" s="3">
        <f t="shared" si="4"/>
        <v>35</v>
      </c>
      <c r="G6" s="3">
        <f t="shared" si="5"/>
        <v>40</v>
      </c>
      <c r="H6" s="3">
        <f t="shared" si="6"/>
        <v>45</v>
      </c>
    </row>
    <row r="7" spans="1:8">
      <c r="A7" s="3">
        <v>7</v>
      </c>
      <c r="B7" s="3">
        <f t="shared" si="0"/>
        <v>18</v>
      </c>
      <c r="C7" s="3">
        <f t="shared" si="1"/>
        <v>24</v>
      </c>
      <c r="D7" s="3">
        <f t="shared" si="2"/>
        <v>30</v>
      </c>
      <c r="E7" s="3">
        <f t="shared" si="3"/>
        <v>36</v>
      </c>
      <c r="F7" s="3">
        <f t="shared" si="4"/>
        <v>42</v>
      </c>
      <c r="G7" s="3">
        <f t="shared" si="5"/>
        <v>48</v>
      </c>
      <c r="H7" s="3">
        <f t="shared" si="6"/>
        <v>54</v>
      </c>
    </row>
    <row r="8" spans="1:8">
      <c r="A8" s="3">
        <v>8</v>
      </c>
      <c r="B8" s="3">
        <f t="shared" si="0"/>
        <v>21</v>
      </c>
      <c r="C8" s="3">
        <f t="shared" si="1"/>
        <v>28</v>
      </c>
      <c r="D8" s="3">
        <f t="shared" si="2"/>
        <v>35</v>
      </c>
      <c r="E8" s="3">
        <f t="shared" si="3"/>
        <v>42</v>
      </c>
      <c r="F8" s="3">
        <f t="shared" si="4"/>
        <v>49</v>
      </c>
      <c r="G8" s="3">
        <f t="shared" si="5"/>
        <v>56</v>
      </c>
      <c r="H8" s="3">
        <f t="shared" si="6"/>
        <v>63</v>
      </c>
    </row>
    <row r="9" spans="1:8">
      <c r="A9" s="3">
        <v>9</v>
      </c>
      <c r="B9" s="3">
        <f t="shared" si="0"/>
        <v>24</v>
      </c>
      <c r="C9" s="3">
        <f t="shared" si="1"/>
        <v>32</v>
      </c>
      <c r="D9" s="3">
        <f t="shared" si="2"/>
        <v>40</v>
      </c>
      <c r="E9" s="3">
        <f t="shared" si="3"/>
        <v>48</v>
      </c>
      <c r="F9" s="3">
        <f t="shared" si="4"/>
        <v>56</v>
      </c>
      <c r="G9" s="3">
        <f t="shared" si="5"/>
        <v>64</v>
      </c>
      <c r="H9" s="3">
        <f t="shared" si="6"/>
        <v>72</v>
      </c>
    </row>
    <row r="12" spans="1:8">
      <c r="A12" s="3"/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</row>
    <row r="13" spans="1:8">
      <c r="A13" s="3">
        <v>2</v>
      </c>
      <c r="B13" s="3">
        <f>B12*$A$13</f>
        <v>4</v>
      </c>
      <c r="C13" s="3">
        <f t="shared" ref="C13:H13" si="7">C12*$A$13</f>
        <v>6</v>
      </c>
      <c r="D13" s="3">
        <f t="shared" si="7"/>
        <v>8</v>
      </c>
      <c r="E13" s="3">
        <f t="shared" si="7"/>
        <v>10</v>
      </c>
      <c r="F13" s="3">
        <f t="shared" si="7"/>
        <v>12</v>
      </c>
      <c r="G13" s="3">
        <f t="shared" si="7"/>
        <v>14</v>
      </c>
      <c r="H13" s="3">
        <f t="shared" si="7"/>
        <v>16</v>
      </c>
    </row>
    <row r="14" spans="1:8">
      <c r="A14" s="3">
        <v>3</v>
      </c>
      <c r="B14" s="3">
        <f>A13*$B$13</f>
        <v>8</v>
      </c>
      <c r="C14" s="3">
        <f t="shared" ref="C14:H14" si="8">B13*$B$13</f>
        <v>16</v>
      </c>
      <c r="D14" s="3">
        <f t="shared" si="8"/>
        <v>24</v>
      </c>
      <c r="E14" s="3">
        <f t="shared" si="8"/>
        <v>32</v>
      </c>
      <c r="F14" s="3">
        <f t="shared" si="8"/>
        <v>40</v>
      </c>
      <c r="G14" s="3">
        <f t="shared" si="8"/>
        <v>48</v>
      </c>
      <c r="H14" s="3">
        <f t="shared" si="8"/>
        <v>56</v>
      </c>
    </row>
    <row r="15" spans="1:8">
      <c r="A15" s="3">
        <v>4</v>
      </c>
      <c r="B15" s="3">
        <f t="shared" ref="B15:B20" si="9">A14*$B$13</f>
        <v>12</v>
      </c>
      <c r="C15" s="3">
        <f t="shared" ref="C15:H15" si="10">B13*$B$14</f>
        <v>32</v>
      </c>
      <c r="D15" s="3">
        <f t="shared" si="10"/>
        <v>48</v>
      </c>
      <c r="E15" s="3">
        <f t="shared" si="10"/>
        <v>64</v>
      </c>
      <c r="F15" s="3">
        <f t="shared" si="10"/>
        <v>80</v>
      </c>
      <c r="G15" s="3">
        <f t="shared" si="10"/>
        <v>96</v>
      </c>
      <c r="H15" s="3">
        <f t="shared" si="10"/>
        <v>112</v>
      </c>
    </row>
    <row r="16" spans="1:8">
      <c r="A16" s="3">
        <v>5</v>
      </c>
      <c r="B16" s="3">
        <f t="shared" si="9"/>
        <v>16</v>
      </c>
      <c r="C16" s="3">
        <f t="shared" ref="C16:H16" si="11">B13*$B$15</f>
        <v>48</v>
      </c>
      <c r="D16" s="3">
        <f t="shared" si="11"/>
        <v>72</v>
      </c>
      <c r="E16" s="3">
        <f t="shared" si="11"/>
        <v>96</v>
      </c>
      <c r="F16" s="3">
        <f t="shared" si="11"/>
        <v>120</v>
      </c>
      <c r="G16" s="3">
        <f t="shared" si="11"/>
        <v>144</v>
      </c>
      <c r="H16" s="3">
        <f t="shared" si="11"/>
        <v>168</v>
      </c>
    </row>
    <row r="17" spans="1:8">
      <c r="A17" s="3">
        <v>6</v>
      </c>
      <c r="B17" s="3">
        <f t="shared" si="9"/>
        <v>20</v>
      </c>
      <c r="C17" s="3">
        <f t="shared" ref="C17:H17" si="12">B13*$B$16</f>
        <v>64</v>
      </c>
      <c r="D17" s="3">
        <f t="shared" si="12"/>
        <v>96</v>
      </c>
      <c r="E17" s="3">
        <f t="shared" si="12"/>
        <v>128</v>
      </c>
      <c r="F17" s="3">
        <f t="shared" si="12"/>
        <v>160</v>
      </c>
      <c r="G17" s="3">
        <f t="shared" si="12"/>
        <v>192</v>
      </c>
      <c r="H17" s="3">
        <f t="shared" si="12"/>
        <v>224</v>
      </c>
    </row>
    <row r="18" spans="1:8">
      <c r="A18" s="3">
        <v>7</v>
      </c>
      <c r="B18" s="3">
        <f t="shared" si="9"/>
        <v>24</v>
      </c>
      <c r="C18" s="3">
        <f t="shared" ref="C18:H18" si="13">B13*$B$17</f>
        <v>80</v>
      </c>
      <c r="D18" s="3">
        <f t="shared" si="13"/>
        <v>120</v>
      </c>
      <c r="E18" s="3">
        <f t="shared" si="13"/>
        <v>160</v>
      </c>
      <c r="F18" s="3">
        <f t="shared" si="13"/>
        <v>200</v>
      </c>
      <c r="G18" s="3">
        <f t="shared" si="13"/>
        <v>240</v>
      </c>
      <c r="H18" s="3">
        <f t="shared" si="13"/>
        <v>280</v>
      </c>
    </row>
    <row r="19" spans="1:8">
      <c r="A19" s="3">
        <v>8</v>
      </c>
      <c r="B19" s="3">
        <f t="shared" si="9"/>
        <v>28</v>
      </c>
      <c r="C19" s="3">
        <f t="shared" ref="C19:H19" si="14">B13*$B$18</f>
        <v>96</v>
      </c>
      <c r="D19" s="3">
        <f t="shared" si="14"/>
        <v>144</v>
      </c>
      <c r="E19" s="3">
        <f t="shared" si="14"/>
        <v>192</v>
      </c>
      <c r="F19" s="3">
        <f t="shared" si="14"/>
        <v>240</v>
      </c>
      <c r="G19" s="3">
        <f t="shared" si="14"/>
        <v>288</v>
      </c>
      <c r="H19" s="3">
        <f t="shared" si="14"/>
        <v>336</v>
      </c>
    </row>
    <row r="20" spans="1:8">
      <c r="A20" s="3">
        <v>9</v>
      </c>
      <c r="B20" s="3">
        <f t="shared" si="9"/>
        <v>32</v>
      </c>
      <c r="C20" s="3">
        <f t="shared" ref="C20:H20" si="15">B13*$B$19</f>
        <v>112</v>
      </c>
      <c r="D20" s="3">
        <f t="shared" si="15"/>
        <v>168</v>
      </c>
      <c r="E20" s="3">
        <f t="shared" si="15"/>
        <v>224</v>
      </c>
      <c r="F20" s="3">
        <f t="shared" si="15"/>
        <v>280</v>
      </c>
      <c r="G20" s="3">
        <f t="shared" si="15"/>
        <v>336</v>
      </c>
      <c r="H20" s="3">
        <f t="shared" si="15"/>
        <v>392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9"/>
  <sheetViews>
    <sheetView workbookViewId="0">
      <selection activeCell="G14" sqref="G14"/>
    </sheetView>
  </sheetViews>
  <sheetFormatPr defaultRowHeight="15.75"/>
  <cols>
    <col min="1" max="1" width="28.625" customWidth="1"/>
    <col min="3" max="3" width="18" customWidth="1"/>
    <col min="4" max="4" width="15.625" customWidth="1"/>
    <col min="5" max="5" width="14.125" customWidth="1"/>
  </cols>
  <sheetData>
    <row r="2" spans="1:5">
      <c r="A2" s="22" t="s">
        <v>40</v>
      </c>
      <c r="B2" s="22" t="s">
        <v>148</v>
      </c>
      <c r="C2" s="22" t="s">
        <v>149</v>
      </c>
      <c r="D2" s="3" t="s">
        <v>150</v>
      </c>
      <c r="E2" s="36" t="s">
        <v>151</v>
      </c>
    </row>
    <row r="3" spans="1:5">
      <c r="A3" s="20" t="s">
        <v>152</v>
      </c>
      <c r="B3" s="22" t="s">
        <v>159</v>
      </c>
      <c r="C3" s="20" t="s">
        <v>161</v>
      </c>
      <c r="D3" s="22" t="s">
        <v>166</v>
      </c>
      <c r="E3" s="37">
        <v>22550</v>
      </c>
    </row>
    <row r="4" spans="1:5">
      <c r="A4" s="3" t="s">
        <v>153</v>
      </c>
      <c r="B4" s="22" t="s">
        <v>159</v>
      </c>
      <c r="C4" s="22" t="s">
        <v>162</v>
      </c>
      <c r="D4" s="22" t="s">
        <v>167</v>
      </c>
      <c r="E4" s="37">
        <v>24718</v>
      </c>
    </row>
    <row r="5" spans="1:5">
      <c r="A5" s="3" t="s">
        <v>154</v>
      </c>
      <c r="B5" s="22" t="s">
        <v>160</v>
      </c>
      <c r="C5" s="22" t="s">
        <v>162</v>
      </c>
      <c r="D5" s="22" t="s">
        <v>168</v>
      </c>
      <c r="E5" s="37">
        <v>23836</v>
      </c>
    </row>
    <row r="6" spans="1:5">
      <c r="A6" s="3" t="s">
        <v>155</v>
      </c>
      <c r="B6" s="22" t="s">
        <v>159</v>
      </c>
      <c r="C6" s="22" t="s">
        <v>162</v>
      </c>
      <c r="D6" s="22" t="s">
        <v>167</v>
      </c>
      <c r="E6" s="37">
        <v>27740</v>
      </c>
    </row>
    <row r="7" spans="1:5">
      <c r="A7" s="3" t="s">
        <v>156</v>
      </c>
      <c r="B7" s="22" t="s">
        <v>160</v>
      </c>
      <c r="C7" s="22" t="s">
        <v>163</v>
      </c>
      <c r="D7" s="22" t="s">
        <v>166</v>
      </c>
      <c r="E7" s="37">
        <v>30097</v>
      </c>
    </row>
    <row r="8" spans="1:5">
      <c r="A8" s="3" t="s">
        <v>157</v>
      </c>
      <c r="B8" s="22" t="s">
        <v>159</v>
      </c>
      <c r="C8" s="22" t="s">
        <v>164</v>
      </c>
      <c r="D8" s="22" t="s">
        <v>169</v>
      </c>
      <c r="E8" s="37">
        <v>19911</v>
      </c>
    </row>
    <row r="9" spans="1:5">
      <c r="A9" s="3" t="s">
        <v>158</v>
      </c>
      <c r="B9" s="22" t="s">
        <v>160</v>
      </c>
      <c r="C9" s="22" t="s">
        <v>165</v>
      </c>
      <c r="D9" s="22" t="s">
        <v>168</v>
      </c>
      <c r="E9" s="37">
        <v>29041</v>
      </c>
    </row>
  </sheetData>
  <autoFilter ref="A2:E9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I13"/>
  <sheetViews>
    <sheetView workbookViewId="0">
      <selection activeCell="I4" sqref="I4:I13"/>
    </sheetView>
  </sheetViews>
  <sheetFormatPr defaultRowHeight="15.75"/>
  <cols>
    <col min="1" max="1" width="12.75" customWidth="1"/>
    <col min="5" max="5" width="10.75" customWidth="1"/>
    <col min="6" max="6" width="11.875" customWidth="1"/>
    <col min="7" max="7" width="13.75" customWidth="1"/>
    <col min="9" max="9" width="10.375" customWidth="1"/>
  </cols>
  <sheetData>
    <row r="2" spans="1:9">
      <c r="A2" s="3" t="s">
        <v>170</v>
      </c>
      <c r="B2" s="3" t="s">
        <v>171</v>
      </c>
      <c r="C2" s="3" t="s">
        <v>172</v>
      </c>
      <c r="D2" s="3" t="s">
        <v>173</v>
      </c>
      <c r="E2" s="3" t="s">
        <v>174</v>
      </c>
      <c r="F2" s="3" t="s">
        <v>175</v>
      </c>
      <c r="G2" s="3" t="s">
        <v>176</v>
      </c>
      <c r="H2" s="3" t="s">
        <v>177</v>
      </c>
      <c r="I2" s="3" t="s">
        <v>178</v>
      </c>
    </row>
    <row r="3" spans="1:9">
      <c r="A3" s="3">
        <v>10</v>
      </c>
      <c r="B3" s="3">
        <v>100</v>
      </c>
      <c r="C3" s="3">
        <v>2</v>
      </c>
      <c r="D3" s="21">
        <f>SIN(C3)</f>
        <v>0.90929742682568171</v>
      </c>
      <c r="E3" s="3">
        <v>-0.42</v>
      </c>
      <c r="F3" s="3">
        <v>-2.19</v>
      </c>
      <c r="G3" s="3">
        <v>-0.46</v>
      </c>
      <c r="H3" s="3">
        <v>1</v>
      </c>
      <c r="I3" s="3" t="s">
        <v>179</v>
      </c>
    </row>
    <row r="4" spans="1:9">
      <c r="A4" s="3">
        <v>10</v>
      </c>
      <c r="B4" s="3">
        <v>100</v>
      </c>
      <c r="C4" s="21">
        <f>LOG(B4,A4)</f>
        <v>2</v>
      </c>
      <c r="D4" s="21">
        <f t="shared" ref="D4:D13" si="0">SIN(C4)</f>
        <v>0.90929742682568171</v>
      </c>
      <c r="E4" s="21">
        <f>COS(C4)</f>
        <v>-0.41614683654714241</v>
      </c>
      <c r="F4" s="21">
        <f>D4/E4</f>
        <v>-2.1850398632615189</v>
      </c>
      <c r="G4" s="21">
        <f>E4/D4</f>
        <v>-0.45765755436028577</v>
      </c>
      <c r="H4" s="3">
        <v>1</v>
      </c>
      <c r="I4" s="3" t="str">
        <f>IF(H4=1,"верно","не верно")</f>
        <v>верно</v>
      </c>
    </row>
    <row r="5" spans="1:9">
      <c r="A5" s="3">
        <v>5</v>
      </c>
      <c r="B5" s="3">
        <v>125</v>
      </c>
      <c r="C5" s="21">
        <f t="shared" ref="C5:C13" si="1">LOG(B5,A5)</f>
        <v>3.0000000000000004</v>
      </c>
      <c r="D5" s="21">
        <f t="shared" si="0"/>
        <v>0.14112000805986677</v>
      </c>
      <c r="E5" s="21">
        <f t="shared" ref="E5:E13" si="2">COS(C5)</f>
        <v>-0.98999249660044553</v>
      </c>
      <c r="F5" s="21">
        <f t="shared" ref="F5:F13" si="3">D5/E5</f>
        <v>-0.14254654307427733</v>
      </c>
      <c r="G5" s="21">
        <f t="shared" ref="G5:G13" si="4">E5/D5</f>
        <v>-7.0152525514345561</v>
      </c>
      <c r="H5" s="3">
        <v>1</v>
      </c>
      <c r="I5" s="3" t="str">
        <f t="shared" ref="I5:I13" si="5">IF(H5=1,"верно","не верно")</f>
        <v>верно</v>
      </c>
    </row>
    <row r="6" spans="1:9">
      <c r="A6" s="3">
        <v>2</v>
      </c>
      <c r="B6" s="3">
        <v>8</v>
      </c>
      <c r="C6" s="21">
        <f t="shared" si="1"/>
        <v>3</v>
      </c>
      <c r="D6" s="21">
        <f t="shared" si="0"/>
        <v>0.14112000805986721</v>
      </c>
      <c r="E6" s="21">
        <f t="shared" si="2"/>
        <v>-0.98999249660044542</v>
      </c>
      <c r="F6" s="21">
        <f t="shared" si="3"/>
        <v>-0.1425465430742778</v>
      </c>
      <c r="G6" s="21">
        <f t="shared" si="4"/>
        <v>-7.0152525514345339</v>
      </c>
      <c r="H6" s="3">
        <v>1</v>
      </c>
      <c r="I6" s="3" t="str">
        <f t="shared" si="5"/>
        <v>верно</v>
      </c>
    </row>
    <row r="7" spans="1:9">
      <c r="A7" s="3">
        <v>4</v>
      </c>
      <c r="B7" s="3">
        <v>15</v>
      </c>
      <c r="C7" s="21">
        <f t="shared" si="1"/>
        <v>1.9534452978042594</v>
      </c>
      <c r="D7" s="21">
        <f t="shared" si="0"/>
        <v>0.92767882091538256</v>
      </c>
      <c r="E7" s="21">
        <f t="shared" si="2"/>
        <v>-0.37337917085055183</v>
      </c>
      <c r="F7" s="21">
        <f t="shared" si="3"/>
        <v>-2.48454893400225</v>
      </c>
      <c r="G7" s="21">
        <f t="shared" si="4"/>
        <v>-0.40248754464624054</v>
      </c>
      <c r="H7" s="3">
        <v>1</v>
      </c>
      <c r="I7" s="3" t="str">
        <f t="shared" si="5"/>
        <v>верно</v>
      </c>
    </row>
    <row r="8" spans="1:9">
      <c r="A8" s="3">
        <v>8</v>
      </c>
      <c r="B8" s="3">
        <v>185</v>
      </c>
      <c r="C8" s="21">
        <f t="shared" si="1"/>
        <v>2.5104604868387708</v>
      </c>
      <c r="D8" s="21">
        <f t="shared" si="0"/>
        <v>0.59005920204236317</v>
      </c>
      <c r="E8" s="21">
        <f t="shared" si="2"/>
        <v>-0.80735998048276436</v>
      </c>
      <c r="F8" s="21">
        <f t="shared" si="3"/>
        <v>-0.73085019855645406</v>
      </c>
      <c r="G8" s="21">
        <f t="shared" si="4"/>
        <v>-1.3682694510792497</v>
      </c>
      <c r="H8" s="3">
        <v>1</v>
      </c>
      <c r="I8" s="3" t="str">
        <f t="shared" si="5"/>
        <v>верно</v>
      </c>
    </row>
    <row r="9" spans="1:9">
      <c r="A9" s="3">
        <v>4</v>
      </c>
      <c r="B9" s="3">
        <v>4</v>
      </c>
      <c r="C9" s="21">
        <f t="shared" si="1"/>
        <v>1</v>
      </c>
      <c r="D9" s="21">
        <f t="shared" si="0"/>
        <v>0.8414709848078965</v>
      </c>
      <c r="E9" s="21">
        <f t="shared" si="2"/>
        <v>0.54030230586813977</v>
      </c>
      <c r="F9" s="21">
        <f t="shared" si="3"/>
        <v>1.5574077246549021</v>
      </c>
      <c r="G9" s="21">
        <f t="shared" si="4"/>
        <v>0.64209261593433076</v>
      </c>
      <c r="H9" s="3">
        <v>1</v>
      </c>
      <c r="I9" s="3" t="str">
        <f t="shared" si="5"/>
        <v>верно</v>
      </c>
    </row>
    <row r="10" spans="1:9">
      <c r="A10" s="3">
        <v>5</v>
      </c>
      <c r="B10" s="3">
        <v>14</v>
      </c>
      <c r="C10" s="21">
        <f t="shared" si="1"/>
        <v>1.6397385131955606</v>
      </c>
      <c r="D10" s="21">
        <f t="shared" si="0"/>
        <v>0.99762442861999612</v>
      </c>
      <c r="E10" s="21">
        <f t="shared" si="2"/>
        <v>-6.8887585388270681E-2</v>
      </c>
      <c r="F10" s="21">
        <f t="shared" si="3"/>
        <v>-14.481918955310912</v>
      </c>
      <c r="G10" s="21">
        <f t="shared" si="4"/>
        <v>-6.9051622446296937E-2</v>
      </c>
      <c r="H10" s="3">
        <v>2</v>
      </c>
      <c r="I10" s="3" t="str">
        <f t="shared" si="5"/>
        <v>не верно</v>
      </c>
    </row>
    <row r="11" spans="1:9">
      <c r="A11" s="3">
        <v>0.5</v>
      </c>
      <c r="B11" s="3">
        <v>15</v>
      </c>
      <c r="C11" s="21">
        <f t="shared" si="1"/>
        <v>-3.9068905956085187</v>
      </c>
      <c r="D11" s="21">
        <f t="shared" si="0"/>
        <v>0.69275189793800618</v>
      </c>
      <c r="E11" s="21">
        <f t="shared" si="2"/>
        <v>-0.7211759895499088</v>
      </c>
      <c r="F11" s="21">
        <f t="shared" si="3"/>
        <v>-0.96058646984400808</v>
      </c>
      <c r="G11" s="21">
        <f t="shared" si="4"/>
        <v>-1.0410306946780048</v>
      </c>
      <c r="H11" s="3">
        <v>1</v>
      </c>
      <c r="I11" s="3" t="str">
        <f t="shared" si="5"/>
        <v>верно</v>
      </c>
    </row>
    <row r="12" spans="1:9">
      <c r="A12" s="3">
        <v>18</v>
      </c>
      <c r="B12" s="3">
        <v>56</v>
      </c>
      <c r="C12" s="21">
        <f t="shared" si="1"/>
        <v>1.392676108095213</v>
      </c>
      <c r="D12" s="21">
        <f t="shared" si="0"/>
        <v>0.98417849079068176</v>
      </c>
      <c r="E12" s="21">
        <f t="shared" si="2"/>
        <v>0.17717984723149521</v>
      </c>
      <c r="F12" s="21">
        <f t="shared" si="3"/>
        <v>5.5546864170437988</v>
      </c>
      <c r="G12" s="21">
        <f t="shared" si="4"/>
        <v>0.18002816449397327</v>
      </c>
      <c r="H12" s="3">
        <v>1</v>
      </c>
      <c r="I12" s="3" t="str">
        <f t="shared" si="5"/>
        <v>верно</v>
      </c>
    </row>
    <row r="13" spans="1:9">
      <c r="A13" s="38">
        <v>0.9</v>
      </c>
      <c r="B13" s="3">
        <v>144</v>
      </c>
      <c r="C13" s="21">
        <f t="shared" si="1"/>
        <v>-47.169599242625175</v>
      </c>
      <c r="D13" s="21">
        <f t="shared" si="0"/>
        <v>4.5693523250425389E-2</v>
      </c>
      <c r="E13" s="21">
        <f t="shared" si="2"/>
        <v>-0.99895550548208245</v>
      </c>
      <c r="F13" s="21">
        <f t="shared" si="3"/>
        <v>-4.5741299787295644E-2</v>
      </c>
      <c r="G13" s="21">
        <f t="shared" si="4"/>
        <v>-21.862080978244165</v>
      </c>
      <c r="H13" s="3">
        <v>1</v>
      </c>
      <c r="I13" s="3" t="str">
        <f t="shared" si="5"/>
        <v>верно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I18" sqref="I18"/>
    </sheetView>
  </sheetViews>
  <sheetFormatPr defaultRowHeight="15.75"/>
  <cols>
    <col min="1" max="1" width="13.125" customWidth="1"/>
  </cols>
  <sheetData>
    <row r="1" spans="1:8">
      <c r="C1" t="s">
        <v>180</v>
      </c>
    </row>
    <row r="2" spans="1:8">
      <c r="A2" s="79" t="s">
        <v>51</v>
      </c>
      <c r="B2" s="79" t="s">
        <v>181</v>
      </c>
      <c r="C2" s="66" t="s">
        <v>182</v>
      </c>
      <c r="D2" s="84"/>
      <c r="E2" s="67"/>
      <c r="F2" s="66" t="s">
        <v>84</v>
      </c>
      <c r="G2" s="84"/>
      <c r="H2" s="67"/>
    </row>
    <row r="3" spans="1:8">
      <c r="A3" s="80"/>
      <c r="B3" s="80"/>
      <c r="C3" s="3" t="s">
        <v>183</v>
      </c>
      <c r="D3" s="3" t="s">
        <v>184</v>
      </c>
      <c r="E3" s="3" t="s">
        <v>185</v>
      </c>
      <c r="F3" s="3" t="s">
        <v>183</v>
      </c>
      <c r="G3" s="3" t="s">
        <v>184</v>
      </c>
      <c r="H3" s="3" t="s">
        <v>185</v>
      </c>
    </row>
    <row r="4" spans="1:8">
      <c r="A4" s="3" t="s">
        <v>186</v>
      </c>
      <c r="B4" s="3">
        <v>14</v>
      </c>
      <c r="C4" s="3">
        <v>198</v>
      </c>
      <c r="D4" s="3">
        <v>100</v>
      </c>
      <c r="E4" s="3">
        <v>35</v>
      </c>
      <c r="F4" s="3">
        <f>B4*C4</f>
        <v>2772</v>
      </c>
      <c r="G4" s="3">
        <f>B4*D4</f>
        <v>1400</v>
      </c>
      <c r="H4" s="3">
        <f>B4*E4</f>
        <v>490</v>
      </c>
    </row>
    <row r="5" spans="1:8">
      <c r="A5" s="3" t="s">
        <v>187</v>
      </c>
      <c r="B5" s="3">
        <v>28</v>
      </c>
      <c r="C5" s="3">
        <v>15</v>
      </c>
      <c r="D5" s="3">
        <v>60</v>
      </c>
      <c r="E5" s="3">
        <v>15</v>
      </c>
      <c r="F5" s="3">
        <f t="shared" ref="F5:F10" si="0">B5*C5</f>
        <v>420</v>
      </c>
      <c r="G5" s="3">
        <f t="shared" ref="G5:G10" si="1">B5*D5</f>
        <v>1680</v>
      </c>
      <c r="H5" s="3">
        <f t="shared" ref="H5:H9" si="2">B5*E5</f>
        <v>420</v>
      </c>
    </row>
    <row r="6" spans="1:8">
      <c r="A6" s="3" t="s">
        <v>188</v>
      </c>
      <c r="B6" s="3">
        <v>13</v>
      </c>
      <c r="C6" s="3">
        <v>150</v>
      </c>
      <c r="D6" s="3">
        <v>105</v>
      </c>
      <c r="E6" s="3">
        <v>56</v>
      </c>
      <c r="F6" s="3">
        <f t="shared" si="0"/>
        <v>1950</v>
      </c>
      <c r="G6" s="3">
        <f t="shared" si="1"/>
        <v>1365</v>
      </c>
      <c r="H6" s="3">
        <f t="shared" si="2"/>
        <v>728</v>
      </c>
    </row>
    <row r="7" spans="1:8">
      <c r="A7" s="3" t="s">
        <v>189</v>
      </c>
      <c r="B7" s="3">
        <v>13</v>
      </c>
      <c r="C7" s="3">
        <v>123</v>
      </c>
      <c r="D7" s="3">
        <v>58</v>
      </c>
      <c r="E7" s="3">
        <v>100</v>
      </c>
      <c r="F7" s="3">
        <f t="shared" si="0"/>
        <v>1599</v>
      </c>
      <c r="G7" s="3">
        <f t="shared" si="1"/>
        <v>754</v>
      </c>
      <c r="H7" s="3">
        <f t="shared" si="2"/>
        <v>1300</v>
      </c>
    </row>
    <row r="8" spans="1:8">
      <c r="A8" s="3" t="s">
        <v>190</v>
      </c>
      <c r="B8" s="3">
        <v>14</v>
      </c>
      <c r="C8" s="3">
        <v>60</v>
      </c>
      <c r="D8" s="3">
        <v>37</v>
      </c>
      <c r="E8" s="3">
        <v>20</v>
      </c>
      <c r="F8" s="3">
        <f t="shared" si="0"/>
        <v>840</v>
      </c>
      <c r="G8" s="3">
        <f t="shared" si="1"/>
        <v>518</v>
      </c>
      <c r="H8" s="3">
        <f t="shared" si="2"/>
        <v>280</v>
      </c>
    </row>
    <row r="9" spans="1:8">
      <c r="A9" s="3" t="s">
        <v>191</v>
      </c>
      <c r="B9" s="3">
        <v>18</v>
      </c>
      <c r="C9" s="3">
        <v>45</v>
      </c>
      <c r="D9" s="3">
        <v>45</v>
      </c>
      <c r="E9" s="3">
        <v>56</v>
      </c>
      <c r="F9" s="3">
        <f t="shared" si="0"/>
        <v>810</v>
      </c>
      <c r="G9" s="3">
        <f t="shared" si="1"/>
        <v>810</v>
      </c>
      <c r="H9" s="3">
        <f t="shared" si="2"/>
        <v>1008</v>
      </c>
    </row>
    <row r="10" spans="1:8">
      <c r="A10" s="3" t="s">
        <v>192</v>
      </c>
      <c r="B10" s="3">
        <v>12</v>
      </c>
      <c r="C10" s="3">
        <v>269</v>
      </c>
      <c r="D10" s="3">
        <v>149</v>
      </c>
      <c r="E10" s="3">
        <v>24</v>
      </c>
      <c r="F10" s="3">
        <f t="shared" si="0"/>
        <v>3228</v>
      </c>
      <c r="G10" s="3">
        <f t="shared" si="1"/>
        <v>1788</v>
      </c>
      <c r="H10" s="3">
        <f>B10*E10</f>
        <v>288</v>
      </c>
    </row>
    <row r="11" spans="1:8">
      <c r="A11" s="64" t="s">
        <v>193</v>
      </c>
      <c r="B11" s="77"/>
      <c r="C11" s="77"/>
      <c r="D11" s="77"/>
      <c r="E11" s="65"/>
      <c r="F11" s="64">
        <f>SUM(F4:H10)</f>
        <v>24448</v>
      </c>
      <c r="G11" s="77"/>
      <c r="H11" s="65"/>
    </row>
    <row r="12" spans="1:8">
      <c r="F12" s="39"/>
      <c r="G12" s="39"/>
      <c r="H12" s="39"/>
    </row>
  </sheetData>
  <mergeCells count="6">
    <mergeCell ref="C2:E2"/>
    <mergeCell ref="F2:H2"/>
    <mergeCell ref="A2:A3"/>
    <mergeCell ref="B2:B3"/>
    <mergeCell ref="A11:E11"/>
    <mergeCell ref="F11:H1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D17"/>
  <sheetViews>
    <sheetView workbookViewId="0">
      <selection activeCell="C17" sqref="C17"/>
    </sheetView>
  </sheetViews>
  <sheetFormatPr defaultRowHeight="15.75"/>
  <cols>
    <col min="1" max="1" width="22.125" customWidth="1"/>
    <col min="3" max="3" width="23.625" customWidth="1"/>
    <col min="4" max="4" width="24.25" customWidth="1"/>
  </cols>
  <sheetData>
    <row r="2" spans="1:4">
      <c r="D2" s="2" t="s">
        <v>194</v>
      </c>
    </row>
    <row r="3" spans="1:4">
      <c r="A3" t="s">
        <v>195</v>
      </c>
      <c r="D3" s="30">
        <v>0.12</v>
      </c>
    </row>
    <row r="4" spans="1:4">
      <c r="A4" t="s">
        <v>196</v>
      </c>
      <c r="D4" s="30">
        <v>0.24</v>
      </c>
    </row>
    <row r="5" spans="1:4">
      <c r="A5" s="3" t="s">
        <v>197</v>
      </c>
      <c r="B5" s="3" t="s">
        <v>181</v>
      </c>
      <c r="C5" s="3" t="s">
        <v>209</v>
      </c>
      <c r="D5" s="3" t="s">
        <v>210</v>
      </c>
    </row>
    <row r="6" spans="1:4">
      <c r="A6" s="3" t="s">
        <v>198</v>
      </c>
      <c r="B6" s="3">
        <v>35000</v>
      </c>
      <c r="C6" s="40">
        <f>B6-(B6*$D$3)</f>
        <v>30800</v>
      </c>
      <c r="D6" s="3">
        <f>B6-(B6*$D$4)</f>
        <v>26600</v>
      </c>
    </row>
    <row r="7" spans="1:4">
      <c r="A7" s="3" t="s">
        <v>199</v>
      </c>
      <c r="B7" s="3">
        <v>7000</v>
      </c>
      <c r="C7" s="40">
        <f t="shared" ref="C7:C16" si="0">B7-(B7*$D$3)</f>
        <v>6160</v>
      </c>
      <c r="D7" s="3">
        <f t="shared" ref="D7:D16" si="1">B7-(B7*$D$4)</f>
        <v>5320</v>
      </c>
    </row>
    <row r="8" spans="1:4">
      <c r="A8" s="3" t="s">
        <v>200</v>
      </c>
      <c r="B8" s="3">
        <v>1200</v>
      </c>
      <c r="C8" s="40">
        <f t="shared" si="0"/>
        <v>1056</v>
      </c>
      <c r="D8" s="3">
        <f t="shared" si="1"/>
        <v>912</v>
      </c>
    </row>
    <row r="9" spans="1:4">
      <c r="A9" s="3" t="s">
        <v>201</v>
      </c>
      <c r="B9" s="3">
        <v>36800</v>
      </c>
      <c r="C9" s="40">
        <f t="shared" si="0"/>
        <v>32384</v>
      </c>
      <c r="D9" s="3">
        <f t="shared" si="1"/>
        <v>27968</v>
      </c>
    </row>
    <row r="10" spans="1:4">
      <c r="A10" s="3" t="s">
        <v>202</v>
      </c>
      <c r="B10" s="3">
        <v>4000</v>
      </c>
      <c r="C10" s="40">
        <f t="shared" si="0"/>
        <v>3520</v>
      </c>
      <c r="D10" s="3">
        <f t="shared" si="1"/>
        <v>3040</v>
      </c>
    </row>
    <row r="11" spans="1:4">
      <c r="A11" s="3" t="s">
        <v>203</v>
      </c>
      <c r="B11" s="3">
        <v>2500</v>
      </c>
      <c r="C11" s="40">
        <f t="shared" si="0"/>
        <v>2200</v>
      </c>
      <c r="D11" s="3">
        <f t="shared" si="1"/>
        <v>1900</v>
      </c>
    </row>
    <row r="12" spans="1:4">
      <c r="A12" s="3" t="s">
        <v>204</v>
      </c>
      <c r="B12" s="3">
        <v>1500</v>
      </c>
      <c r="C12" s="40">
        <f t="shared" si="0"/>
        <v>1320</v>
      </c>
      <c r="D12" s="3">
        <f t="shared" si="1"/>
        <v>1140</v>
      </c>
    </row>
    <row r="13" spans="1:4">
      <c r="A13" s="3" t="s">
        <v>205</v>
      </c>
      <c r="B13" s="3">
        <v>1200</v>
      </c>
      <c r="C13" s="40">
        <f t="shared" si="0"/>
        <v>1056</v>
      </c>
      <c r="D13" s="3">
        <f t="shared" si="1"/>
        <v>912</v>
      </c>
    </row>
    <row r="14" spans="1:4">
      <c r="A14" s="3" t="s">
        <v>206</v>
      </c>
      <c r="B14" s="3">
        <v>5100</v>
      </c>
      <c r="C14" s="40">
        <f t="shared" si="0"/>
        <v>4488</v>
      </c>
      <c r="D14" s="3">
        <f t="shared" si="1"/>
        <v>3876</v>
      </c>
    </row>
    <row r="15" spans="1:4">
      <c r="A15" s="3" t="s">
        <v>207</v>
      </c>
      <c r="B15" s="3">
        <v>3400</v>
      </c>
      <c r="C15" s="40">
        <f t="shared" si="0"/>
        <v>2992</v>
      </c>
      <c r="D15" s="3">
        <f t="shared" si="1"/>
        <v>2584</v>
      </c>
    </row>
    <row r="16" spans="1:4">
      <c r="A16" s="3" t="s">
        <v>208</v>
      </c>
      <c r="B16" s="3">
        <v>8700</v>
      </c>
      <c r="C16" s="40">
        <f t="shared" si="0"/>
        <v>7656</v>
      </c>
      <c r="D16" s="3">
        <f t="shared" si="1"/>
        <v>6612</v>
      </c>
    </row>
    <row r="17" spans="1:4">
      <c r="A17" s="3" t="s">
        <v>34</v>
      </c>
      <c r="B17" s="3">
        <f>SUM(B6:B16)</f>
        <v>106400</v>
      </c>
      <c r="C17" s="3">
        <f>SUM(C6:C16)</f>
        <v>93632</v>
      </c>
      <c r="D17" s="3">
        <f>SUM(D6:D16)</f>
        <v>80864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K10"/>
  <sheetViews>
    <sheetView zoomScale="76" zoomScaleNormal="76" workbookViewId="0">
      <selection activeCell="AJ6" sqref="AJ6"/>
    </sheetView>
  </sheetViews>
  <sheetFormatPr defaultColWidth="4.25" defaultRowHeight="15.75"/>
  <cols>
    <col min="1" max="1" width="13.5" customWidth="1"/>
    <col min="34" max="34" width="8.75" customWidth="1"/>
    <col min="35" max="37" width="7.375" customWidth="1"/>
  </cols>
  <sheetData>
    <row r="1" spans="1:37">
      <c r="D1" t="s">
        <v>126</v>
      </c>
    </row>
    <row r="2" spans="1:37" ht="16.5" thickBot="1"/>
    <row r="3" spans="1:37" ht="41.25" thickBot="1">
      <c r="A3" s="41" t="s">
        <v>149</v>
      </c>
      <c r="B3" s="42" t="s">
        <v>211</v>
      </c>
      <c r="C3" s="43">
        <v>1</v>
      </c>
      <c r="D3" s="43">
        <v>2</v>
      </c>
      <c r="E3" s="43">
        <v>3</v>
      </c>
      <c r="F3" s="43">
        <v>4</v>
      </c>
      <c r="G3" s="43">
        <v>5</v>
      </c>
      <c r="H3" s="43">
        <v>6</v>
      </c>
      <c r="I3" s="43">
        <v>7</v>
      </c>
      <c r="J3" s="43">
        <v>8</v>
      </c>
      <c r="K3" s="43">
        <v>9</v>
      </c>
      <c r="L3" s="43">
        <v>10</v>
      </c>
      <c r="M3" s="43">
        <v>11</v>
      </c>
      <c r="N3" s="43">
        <v>12</v>
      </c>
      <c r="O3" s="43">
        <v>13</v>
      </c>
      <c r="P3" s="43">
        <v>14</v>
      </c>
      <c r="Q3" s="43">
        <v>15</v>
      </c>
      <c r="R3" s="43">
        <v>16</v>
      </c>
      <c r="S3" s="43">
        <v>17</v>
      </c>
      <c r="T3" s="43">
        <v>18</v>
      </c>
      <c r="U3" s="43">
        <v>19</v>
      </c>
      <c r="V3" s="43">
        <v>20</v>
      </c>
      <c r="W3" s="43">
        <v>21</v>
      </c>
      <c r="X3" s="43">
        <v>22</v>
      </c>
      <c r="Y3" s="43">
        <v>23</v>
      </c>
      <c r="Z3" s="43">
        <v>24</v>
      </c>
      <c r="AA3" s="43">
        <v>25</v>
      </c>
      <c r="AB3" s="43">
        <v>26</v>
      </c>
      <c r="AC3" s="43">
        <v>27</v>
      </c>
      <c r="AD3" s="43">
        <v>28</v>
      </c>
      <c r="AE3" s="43">
        <v>29</v>
      </c>
      <c r="AF3" s="43">
        <v>30</v>
      </c>
      <c r="AG3" s="43">
        <v>31</v>
      </c>
      <c r="AH3" s="44" t="s">
        <v>212</v>
      </c>
      <c r="AI3" s="45" t="s">
        <v>213</v>
      </c>
      <c r="AJ3" s="45" t="s">
        <v>214</v>
      </c>
      <c r="AK3" s="45" t="s">
        <v>215</v>
      </c>
    </row>
    <row r="4" spans="1:37" ht="16.5" thickBot="1">
      <c r="A4" s="41" t="s">
        <v>216</v>
      </c>
      <c r="B4" s="43">
        <v>1</v>
      </c>
      <c r="C4" s="43" t="s">
        <v>217</v>
      </c>
      <c r="D4" s="43" t="s">
        <v>217</v>
      </c>
      <c r="E4" s="43" t="s">
        <v>217</v>
      </c>
      <c r="F4" s="43" t="s">
        <v>217</v>
      </c>
      <c r="G4" s="43" t="s">
        <v>217</v>
      </c>
      <c r="H4" s="43" t="s">
        <v>218</v>
      </c>
      <c r="I4" s="43" t="s">
        <v>218</v>
      </c>
      <c r="J4" s="43">
        <v>8</v>
      </c>
      <c r="K4" s="43">
        <v>8</v>
      </c>
      <c r="L4" s="43">
        <v>8</v>
      </c>
      <c r="M4" s="43">
        <v>8</v>
      </c>
      <c r="N4" s="43">
        <v>8</v>
      </c>
      <c r="O4" s="43" t="s">
        <v>218</v>
      </c>
      <c r="P4" s="43" t="s">
        <v>218</v>
      </c>
      <c r="Q4" s="43">
        <v>8</v>
      </c>
      <c r="R4" s="43">
        <v>8</v>
      </c>
      <c r="S4" s="43">
        <v>8</v>
      </c>
      <c r="T4" s="43">
        <v>8</v>
      </c>
      <c r="U4" s="43">
        <v>8</v>
      </c>
      <c r="V4" s="43" t="s">
        <v>218</v>
      </c>
      <c r="W4" s="43" t="s">
        <v>218</v>
      </c>
      <c r="X4" s="43" t="s">
        <v>219</v>
      </c>
      <c r="Y4" s="43" t="s">
        <v>219</v>
      </c>
      <c r="Z4" s="43" t="s">
        <v>219</v>
      </c>
      <c r="AA4" s="43" t="s">
        <v>219</v>
      </c>
      <c r="AB4" s="43" t="s">
        <v>219</v>
      </c>
      <c r="AC4" s="43" t="s">
        <v>218</v>
      </c>
      <c r="AD4" s="43" t="s">
        <v>218</v>
      </c>
      <c r="AE4" s="43">
        <v>8</v>
      </c>
      <c r="AF4" s="43">
        <v>8</v>
      </c>
      <c r="AG4" s="43">
        <v>8</v>
      </c>
      <c r="AH4" s="43">
        <f>SUM(C4:AG4)</f>
        <v>104</v>
      </c>
      <c r="AI4" s="43">
        <f>COUNTIF(C4:AG4,8)</f>
        <v>13</v>
      </c>
      <c r="AJ4" s="43">
        <f>COUNTIF(C4:AG4,"Б/Л")</f>
        <v>5</v>
      </c>
      <c r="AK4" s="43">
        <f>COUNTIF(C4:AG4,"О")</f>
        <v>5</v>
      </c>
    </row>
    <row r="5" spans="1:37" ht="16.5" thickBot="1">
      <c r="A5" s="41" t="s">
        <v>220</v>
      </c>
      <c r="B5" s="43">
        <v>1</v>
      </c>
      <c r="C5" s="43">
        <v>8</v>
      </c>
      <c r="D5" s="43">
        <v>8</v>
      </c>
      <c r="E5" s="43">
        <v>8</v>
      </c>
      <c r="F5" s="43">
        <v>8</v>
      </c>
      <c r="G5" s="43">
        <v>8</v>
      </c>
      <c r="H5" s="43" t="s">
        <v>218</v>
      </c>
      <c r="I5" s="43" t="s">
        <v>218</v>
      </c>
      <c r="J5" s="43">
        <v>8</v>
      </c>
      <c r="K5" s="43">
        <v>8</v>
      </c>
      <c r="L5" s="43">
        <v>8</v>
      </c>
      <c r="M5" s="43">
        <v>8</v>
      </c>
      <c r="N5" s="43">
        <v>8</v>
      </c>
      <c r="O5" s="43" t="s">
        <v>218</v>
      </c>
      <c r="P5" s="43" t="s">
        <v>218</v>
      </c>
      <c r="Q5" s="43" t="s">
        <v>219</v>
      </c>
      <c r="R5" s="43" t="s">
        <v>219</v>
      </c>
      <c r="S5" s="43" t="s">
        <v>219</v>
      </c>
      <c r="T5" s="43" t="s">
        <v>219</v>
      </c>
      <c r="U5" s="43" t="s">
        <v>219</v>
      </c>
      <c r="V5" s="43" t="s">
        <v>218</v>
      </c>
      <c r="W5" s="43" t="s">
        <v>218</v>
      </c>
      <c r="X5" s="43">
        <v>8</v>
      </c>
      <c r="Y5" s="43">
        <v>8</v>
      </c>
      <c r="Z5" s="43">
        <v>8</v>
      </c>
      <c r="AA5" s="43">
        <v>8</v>
      </c>
      <c r="AB5" s="43">
        <v>8</v>
      </c>
      <c r="AC5" s="43" t="s">
        <v>218</v>
      </c>
      <c r="AD5" s="43" t="s">
        <v>218</v>
      </c>
      <c r="AE5" s="43" t="s">
        <v>217</v>
      </c>
      <c r="AF5" s="43" t="s">
        <v>217</v>
      </c>
      <c r="AG5" s="43" t="s">
        <v>217</v>
      </c>
      <c r="AH5" s="43">
        <f t="shared" ref="AH5:AH10" si="0">SUM(C5:AG5)</f>
        <v>120</v>
      </c>
      <c r="AI5" s="43">
        <f t="shared" ref="AI5:AI10" si="1">COUNTIF(C5:AG5,8)</f>
        <v>15</v>
      </c>
      <c r="AJ5" s="43">
        <f t="shared" ref="AJ5:AJ10" si="2">COUNTIF(C5:AG5,"Б/Л")</f>
        <v>5</v>
      </c>
      <c r="AK5" s="43">
        <f t="shared" ref="AK5:AK10" si="3">COUNTIF(C5:AG5,"О")</f>
        <v>3</v>
      </c>
    </row>
    <row r="6" spans="1:37" ht="16.5" thickBot="1">
      <c r="A6" s="41" t="s">
        <v>221</v>
      </c>
      <c r="B6" s="43">
        <v>1</v>
      </c>
      <c r="C6" s="43">
        <v>8</v>
      </c>
      <c r="D6" s="43">
        <v>8</v>
      </c>
      <c r="E6" s="43">
        <v>8</v>
      </c>
      <c r="F6" s="43">
        <v>8</v>
      </c>
      <c r="G6" s="43">
        <v>8</v>
      </c>
      <c r="H6" s="43" t="s">
        <v>218</v>
      </c>
      <c r="I6" s="43" t="s">
        <v>218</v>
      </c>
      <c r="J6" s="43" t="s">
        <v>217</v>
      </c>
      <c r="K6" s="43" t="s">
        <v>217</v>
      </c>
      <c r="L6" s="43" t="s">
        <v>217</v>
      </c>
      <c r="M6" s="43" t="s">
        <v>217</v>
      </c>
      <c r="N6" s="43" t="s">
        <v>217</v>
      </c>
      <c r="O6" s="43" t="s">
        <v>218</v>
      </c>
      <c r="P6" s="43" t="s">
        <v>218</v>
      </c>
      <c r="Q6" s="43">
        <v>8</v>
      </c>
      <c r="R6" s="43">
        <v>8</v>
      </c>
      <c r="S6" s="43">
        <v>8</v>
      </c>
      <c r="T6" s="43">
        <v>8</v>
      </c>
      <c r="U6" s="43">
        <v>8</v>
      </c>
      <c r="V6" s="43" t="s">
        <v>218</v>
      </c>
      <c r="W6" s="43" t="s">
        <v>218</v>
      </c>
      <c r="X6" s="43">
        <v>8</v>
      </c>
      <c r="Y6" s="43">
        <v>8</v>
      </c>
      <c r="Z6" s="43">
        <v>8</v>
      </c>
      <c r="AA6" s="43">
        <v>8</v>
      </c>
      <c r="AB6" s="43">
        <v>8</v>
      </c>
      <c r="AC6" s="43" t="s">
        <v>218</v>
      </c>
      <c r="AD6" s="43" t="s">
        <v>218</v>
      </c>
      <c r="AE6" s="43">
        <v>8</v>
      </c>
      <c r="AF6" s="43">
        <v>8</v>
      </c>
      <c r="AG6" s="43">
        <v>8</v>
      </c>
      <c r="AH6" s="43">
        <f t="shared" si="0"/>
        <v>144</v>
      </c>
      <c r="AI6" s="43">
        <f t="shared" si="1"/>
        <v>18</v>
      </c>
      <c r="AJ6" s="43">
        <f t="shared" si="2"/>
        <v>0</v>
      </c>
      <c r="AK6" s="43">
        <f t="shared" si="3"/>
        <v>5</v>
      </c>
    </row>
    <row r="7" spans="1:37" ht="16.5" thickBot="1">
      <c r="A7" s="41" t="s">
        <v>222</v>
      </c>
      <c r="B7" s="43">
        <v>1</v>
      </c>
      <c r="C7" s="43">
        <v>8</v>
      </c>
      <c r="D7" s="43">
        <v>8</v>
      </c>
      <c r="E7" s="43">
        <v>8</v>
      </c>
      <c r="F7" s="43">
        <v>8</v>
      </c>
      <c r="G7" s="43">
        <v>8</v>
      </c>
      <c r="H7" s="43" t="s">
        <v>218</v>
      </c>
      <c r="I7" s="43" t="s">
        <v>218</v>
      </c>
      <c r="J7" s="43">
        <v>8</v>
      </c>
      <c r="K7" s="43">
        <v>8</v>
      </c>
      <c r="L7" s="43">
        <v>8</v>
      </c>
      <c r="M7" s="43">
        <v>8</v>
      </c>
      <c r="N7" s="43">
        <v>8</v>
      </c>
      <c r="O7" s="43" t="s">
        <v>218</v>
      </c>
      <c r="P7" s="43" t="s">
        <v>218</v>
      </c>
      <c r="Q7" s="43" t="s">
        <v>217</v>
      </c>
      <c r="R7" s="43" t="s">
        <v>217</v>
      </c>
      <c r="S7" s="43" t="s">
        <v>217</v>
      </c>
      <c r="T7" s="43" t="s">
        <v>217</v>
      </c>
      <c r="U7" s="43" t="s">
        <v>217</v>
      </c>
      <c r="V7" s="43" t="s">
        <v>218</v>
      </c>
      <c r="W7" s="43" t="s">
        <v>218</v>
      </c>
      <c r="X7" s="43" t="s">
        <v>217</v>
      </c>
      <c r="Y7" s="43" t="s">
        <v>217</v>
      </c>
      <c r="Z7" s="43" t="s">
        <v>217</v>
      </c>
      <c r="AA7" s="43" t="s">
        <v>217</v>
      </c>
      <c r="AB7" s="43" t="s">
        <v>217</v>
      </c>
      <c r="AC7" s="43" t="s">
        <v>218</v>
      </c>
      <c r="AD7" s="43" t="s">
        <v>218</v>
      </c>
      <c r="AE7" s="43" t="s">
        <v>217</v>
      </c>
      <c r="AF7" s="43" t="s">
        <v>217</v>
      </c>
      <c r="AG7" s="43" t="s">
        <v>217</v>
      </c>
      <c r="AH7" s="43">
        <f t="shared" si="0"/>
        <v>80</v>
      </c>
      <c r="AI7" s="43">
        <f t="shared" si="1"/>
        <v>10</v>
      </c>
      <c r="AJ7" s="43">
        <f t="shared" si="2"/>
        <v>0</v>
      </c>
      <c r="AK7" s="43">
        <f t="shared" si="3"/>
        <v>13</v>
      </c>
    </row>
    <row r="8" spans="1:37" ht="16.5" thickBot="1">
      <c r="A8" s="41" t="s">
        <v>223</v>
      </c>
      <c r="B8" s="43">
        <v>1</v>
      </c>
      <c r="C8" s="43" t="s">
        <v>217</v>
      </c>
      <c r="D8" s="43" t="s">
        <v>217</v>
      </c>
      <c r="E8" s="43" t="s">
        <v>217</v>
      </c>
      <c r="F8" s="43" t="s">
        <v>217</v>
      </c>
      <c r="G8" s="43" t="s">
        <v>217</v>
      </c>
      <c r="H8" s="43" t="s">
        <v>218</v>
      </c>
      <c r="I8" s="43" t="s">
        <v>218</v>
      </c>
      <c r="J8" s="43" t="s">
        <v>217</v>
      </c>
      <c r="K8" s="43" t="s">
        <v>217</v>
      </c>
      <c r="L8" s="43" t="s">
        <v>217</v>
      </c>
      <c r="M8" s="43" t="s">
        <v>217</v>
      </c>
      <c r="N8" s="43" t="s">
        <v>217</v>
      </c>
      <c r="O8" s="43" t="s">
        <v>218</v>
      </c>
      <c r="P8" s="43" t="s">
        <v>218</v>
      </c>
      <c r="Q8" s="43">
        <v>8</v>
      </c>
      <c r="R8" s="43">
        <v>8</v>
      </c>
      <c r="S8" s="43">
        <v>8</v>
      </c>
      <c r="T8" s="43">
        <v>8</v>
      </c>
      <c r="U8" s="43">
        <v>8</v>
      </c>
      <c r="V8" s="43" t="s">
        <v>218</v>
      </c>
      <c r="W8" s="43" t="s">
        <v>218</v>
      </c>
      <c r="X8" s="43">
        <v>8</v>
      </c>
      <c r="Y8" s="43">
        <v>8</v>
      </c>
      <c r="Z8" s="43">
        <v>8</v>
      </c>
      <c r="AA8" s="43">
        <v>8</v>
      </c>
      <c r="AB8" s="43">
        <v>8</v>
      </c>
      <c r="AC8" s="43" t="s">
        <v>218</v>
      </c>
      <c r="AD8" s="43" t="s">
        <v>218</v>
      </c>
      <c r="AE8" s="43" t="s">
        <v>217</v>
      </c>
      <c r="AF8" s="43" t="s">
        <v>217</v>
      </c>
      <c r="AG8" s="43" t="s">
        <v>217</v>
      </c>
      <c r="AH8" s="43">
        <f t="shared" si="0"/>
        <v>80</v>
      </c>
      <c r="AI8" s="43">
        <f t="shared" si="1"/>
        <v>10</v>
      </c>
      <c r="AJ8" s="43">
        <f t="shared" si="2"/>
        <v>0</v>
      </c>
      <c r="AK8" s="43">
        <f t="shared" si="3"/>
        <v>13</v>
      </c>
    </row>
    <row r="9" spans="1:37" ht="16.5" thickBot="1">
      <c r="A9" s="41" t="s">
        <v>223</v>
      </c>
      <c r="B9" s="43">
        <v>1</v>
      </c>
      <c r="C9" s="43">
        <v>8</v>
      </c>
      <c r="D9" s="43">
        <v>8</v>
      </c>
      <c r="E9" s="43">
        <v>8</v>
      </c>
      <c r="F9" s="43">
        <v>8</v>
      </c>
      <c r="G9" s="43">
        <v>8</v>
      </c>
      <c r="H9" s="43" t="s">
        <v>218</v>
      </c>
      <c r="I9" s="43" t="s">
        <v>218</v>
      </c>
      <c r="J9" s="43">
        <v>8</v>
      </c>
      <c r="K9" s="43">
        <v>8</v>
      </c>
      <c r="L9" s="43">
        <v>8</v>
      </c>
      <c r="M9" s="43">
        <v>8</v>
      </c>
      <c r="N9" s="43">
        <v>8</v>
      </c>
      <c r="O9" s="43" t="s">
        <v>218</v>
      </c>
      <c r="P9" s="43" t="s">
        <v>218</v>
      </c>
      <c r="Q9" s="43" t="s">
        <v>217</v>
      </c>
      <c r="R9" s="43" t="s">
        <v>217</v>
      </c>
      <c r="S9" s="43" t="s">
        <v>217</v>
      </c>
      <c r="T9" s="43" t="s">
        <v>217</v>
      </c>
      <c r="U9" s="43" t="s">
        <v>217</v>
      </c>
      <c r="V9" s="43" t="s">
        <v>218</v>
      </c>
      <c r="W9" s="43" t="s">
        <v>218</v>
      </c>
      <c r="X9" s="43" t="s">
        <v>217</v>
      </c>
      <c r="Y9" s="43" t="s">
        <v>217</v>
      </c>
      <c r="Z9" s="43" t="s">
        <v>217</v>
      </c>
      <c r="AA9" s="43" t="s">
        <v>217</v>
      </c>
      <c r="AB9" s="43" t="s">
        <v>217</v>
      </c>
      <c r="AC9" s="43" t="s">
        <v>218</v>
      </c>
      <c r="AD9" s="43" t="s">
        <v>218</v>
      </c>
      <c r="AE9" s="43">
        <v>8</v>
      </c>
      <c r="AF9" s="43">
        <v>8</v>
      </c>
      <c r="AG9" s="43">
        <v>8</v>
      </c>
      <c r="AH9" s="43">
        <f t="shared" si="0"/>
        <v>104</v>
      </c>
      <c r="AI9" s="43">
        <f t="shared" si="1"/>
        <v>13</v>
      </c>
      <c r="AJ9" s="43">
        <f t="shared" si="2"/>
        <v>0</v>
      </c>
      <c r="AK9" s="43">
        <f t="shared" si="3"/>
        <v>10</v>
      </c>
    </row>
    <row r="10" spans="1:37" ht="16.5" thickBot="1">
      <c r="A10" s="41" t="s">
        <v>224</v>
      </c>
      <c r="B10" s="43">
        <v>1</v>
      </c>
      <c r="C10" s="43" t="s">
        <v>219</v>
      </c>
      <c r="D10" s="43" t="s">
        <v>219</v>
      </c>
      <c r="E10" s="43" t="s">
        <v>219</v>
      </c>
      <c r="F10" s="43" t="s">
        <v>219</v>
      </c>
      <c r="G10" s="43" t="s">
        <v>219</v>
      </c>
      <c r="H10" s="43" t="s">
        <v>218</v>
      </c>
      <c r="I10" s="43" t="s">
        <v>218</v>
      </c>
      <c r="J10" s="43" t="s">
        <v>219</v>
      </c>
      <c r="K10" s="43" t="s">
        <v>219</v>
      </c>
      <c r="L10" s="43" t="s">
        <v>219</v>
      </c>
      <c r="M10" s="43" t="s">
        <v>219</v>
      </c>
      <c r="N10" s="43" t="s">
        <v>219</v>
      </c>
      <c r="O10" s="43" t="s">
        <v>218</v>
      </c>
      <c r="P10" s="43" t="s">
        <v>218</v>
      </c>
      <c r="Q10" s="43">
        <v>8</v>
      </c>
      <c r="R10" s="43">
        <v>8</v>
      </c>
      <c r="S10" s="43">
        <v>8</v>
      </c>
      <c r="T10" s="43">
        <v>8</v>
      </c>
      <c r="U10" s="43">
        <v>8</v>
      </c>
      <c r="V10" s="43" t="s">
        <v>218</v>
      </c>
      <c r="W10" s="43" t="s">
        <v>218</v>
      </c>
      <c r="X10" s="43">
        <v>8</v>
      </c>
      <c r="Y10" s="43">
        <v>8</v>
      </c>
      <c r="Z10" s="43">
        <v>8</v>
      </c>
      <c r="AA10" s="43">
        <v>8</v>
      </c>
      <c r="AB10" s="43">
        <v>8</v>
      </c>
      <c r="AC10" s="43" t="s">
        <v>218</v>
      </c>
      <c r="AD10" s="43" t="s">
        <v>218</v>
      </c>
      <c r="AE10" s="43" t="s">
        <v>217</v>
      </c>
      <c r="AF10" s="43" t="s">
        <v>217</v>
      </c>
      <c r="AG10" s="43" t="s">
        <v>217</v>
      </c>
      <c r="AH10" s="43">
        <f t="shared" si="0"/>
        <v>80</v>
      </c>
      <c r="AI10" s="43">
        <f t="shared" si="1"/>
        <v>10</v>
      </c>
      <c r="AJ10" s="43">
        <f t="shared" si="2"/>
        <v>10</v>
      </c>
      <c r="AK10" s="43">
        <f t="shared" si="3"/>
        <v>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C3:J17"/>
  <sheetViews>
    <sheetView workbookViewId="0">
      <selection activeCell="G10" sqref="G10"/>
    </sheetView>
  </sheetViews>
  <sheetFormatPr defaultRowHeight="15.75"/>
  <sheetData>
    <row r="3" spans="3:10">
      <c r="C3" s="92" t="s">
        <v>225</v>
      </c>
      <c r="D3" s="93"/>
      <c r="E3" s="94"/>
      <c r="F3" s="46">
        <v>350</v>
      </c>
    </row>
    <row r="4" spans="3:10">
      <c r="C4" s="92" t="s">
        <v>226</v>
      </c>
      <c r="D4" s="93"/>
      <c r="E4" s="94"/>
      <c r="F4" s="46">
        <v>270</v>
      </c>
    </row>
    <row r="5" spans="3:10">
      <c r="C5" s="92" t="s">
        <v>227</v>
      </c>
      <c r="D5" s="93"/>
      <c r="E5" s="94"/>
      <c r="F5" s="46">
        <v>485</v>
      </c>
    </row>
    <row r="6" spans="3:10" ht="16.5" thickBot="1"/>
    <row r="7" spans="3:10" ht="16.5" thickTop="1">
      <c r="C7" s="95" t="s">
        <v>67</v>
      </c>
      <c r="D7" s="97" t="s">
        <v>40</v>
      </c>
      <c r="E7" s="97" t="s">
        <v>149</v>
      </c>
      <c r="F7" s="85" t="s">
        <v>211</v>
      </c>
      <c r="G7" s="87" t="s">
        <v>228</v>
      </c>
      <c r="H7" s="88"/>
      <c r="I7" s="89"/>
      <c r="J7" s="90" t="s">
        <v>141</v>
      </c>
    </row>
    <row r="8" spans="3:10">
      <c r="C8" s="96"/>
      <c r="D8" s="98"/>
      <c r="E8" s="98"/>
      <c r="F8" s="86"/>
      <c r="G8" s="47" t="s">
        <v>229</v>
      </c>
      <c r="H8" s="48" t="s">
        <v>230</v>
      </c>
      <c r="I8" s="48" t="s">
        <v>231</v>
      </c>
      <c r="J8" s="91"/>
    </row>
    <row r="9" spans="3:10">
      <c r="C9" s="49">
        <v>1</v>
      </c>
      <c r="D9" s="50" t="s">
        <v>232</v>
      </c>
      <c r="E9" s="51" t="s">
        <v>216</v>
      </c>
      <c r="F9" s="51">
        <v>1</v>
      </c>
      <c r="G9" s="51">
        <f>Табель!AI4*оплата!$F$3</f>
        <v>4550</v>
      </c>
      <c r="H9" s="51">
        <f>Табель!AJ4*оплата!$F$4</f>
        <v>1350</v>
      </c>
      <c r="I9" s="51">
        <f>Табель!AK4*оплата!$F$4</f>
        <v>1350</v>
      </c>
      <c r="J9" s="52">
        <f t="shared" ref="J9:J15" si="0">SUM(G9:I9)</f>
        <v>7250</v>
      </c>
    </row>
    <row r="10" spans="3:10">
      <c r="C10" s="49">
        <v>2</v>
      </c>
      <c r="D10" s="50" t="s">
        <v>233</v>
      </c>
      <c r="E10" s="51" t="s">
        <v>220</v>
      </c>
      <c r="F10" s="51">
        <v>1</v>
      </c>
      <c r="G10" s="51">
        <f>Табель!AI5*оплата!$F$3</f>
        <v>5250</v>
      </c>
      <c r="H10" s="51">
        <f>Табель!AJ5*оплата!$F$4</f>
        <v>1350</v>
      </c>
      <c r="I10" s="51">
        <f>Табель!AK5*оплата!$F$4</f>
        <v>810</v>
      </c>
      <c r="J10" s="52">
        <f t="shared" si="0"/>
        <v>7410</v>
      </c>
    </row>
    <row r="11" spans="3:10">
      <c r="C11" s="49">
        <v>3</v>
      </c>
      <c r="D11" s="50" t="s">
        <v>234</v>
      </c>
      <c r="E11" s="51" t="s">
        <v>221</v>
      </c>
      <c r="F11" s="51">
        <v>1</v>
      </c>
      <c r="G11" s="51">
        <f>Табель!AI6*оплата!$F$3</f>
        <v>6300</v>
      </c>
      <c r="H11" s="51">
        <f>Табель!AJ6*оплата!$F$4</f>
        <v>0</v>
      </c>
      <c r="I11" s="51">
        <f>Табель!AK6*оплата!$F$4</f>
        <v>1350</v>
      </c>
      <c r="J11" s="52">
        <f t="shared" si="0"/>
        <v>7650</v>
      </c>
    </row>
    <row r="12" spans="3:10">
      <c r="C12" s="49">
        <v>4</v>
      </c>
      <c r="D12" s="50" t="s">
        <v>235</v>
      </c>
      <c r="E12" s="51" t="s">
        <v>222</v>
      </c>
      <c r="F12" s="51">
        <v>1</v>
      </c>
      <c r="G12" s="51">
        <f>Табель!AI7*оплата!$F$3</f>
        <v>3500</v>
      </c>
      <c r="H12" s="51">
        <f>Табель!AJ7*оплата!$F$4</f>
        <v>0</v>
      </c>
      <c r="I12" s="51">
        <f>Табель!AK7*оплата!$F$4</f>
        <v>3510</v>
      </c>
      <c r="J12" s="52">
        <f t="shared" si="0"/>
        <v>7010</v>
      </c>
    </row>
    <row r="13" spans="3:10">
      <c r="C13" s="49">
        <v>5</v>
      </c>
      <c r="D13" s="50" t="s">
        <v>236</v>
      </c>
      <c r="E13" s="51" t="s">
        <v>223</v>
      </c>
      <c r="F13" s="51">
        <v>1</v>
      </c>
      <c r="G13" s="51">
        <f>Табель!AI8*оплата!$F$3</f>
        <v>3500</v>
      </c>
      <c r="H13" s="51">
        <f>Табель!AJ8*оплата!$F$4</f>
        <v>0</v>
      </c>
      <c r="I13" s="51">
        <f>Табель!AK8*оплата!$F$4</f>
        <v>3510</v>
      </c>
      <c r="J13" s="52">
        <f t="shared" si="0"/>
        <v>7010</v>
      </c>
    </row>
    <row r="14" spans="3:10">
      <c r="C14" s="49">
        <v>6</v>
      </c>
      <c r="D14" s="50" t="s">
        <v>237</v>
      </c>
      <c r="E14" s="51" t="s">
        <v>223</v>
      </c>
      <c r="F14" s="51">
        <v>1</v>
      </c>
      <c r="G14" s="51">
        <f>Табель!AI9*оплата!$F$3</f>
        <v>4550</v>
      </c>
      <c r="H14" s="51">
        <f>Табель!AJ9*оплата!$F$4</f>
        <v>0</v>
      </c>
      <c r="I14" s="51">
        <f>Табель!AK9*оплата!$F$4</f>
        <v>2700</v>
      </c>
      <c r="J14" s="52">
        <f t="shared" si="0"/>
        <v>7250</v>
      </c>
    </row>
    <row r="15" spans="3:10">
      <c r="C15" s="49">
        <v>7</v>
      </c>
      <c r="D15" s="50" t="s">
        <v>238</v>
      </c>
      <c r="E15" s="51" t="s">
        <v>224</v>
      </c>
      <c r="F15" s="51">
        <v>1</v>
      </c>
      <c r="G15" s="51">
        <f>Табель!AI10*оплата!$F$3</f>
        <v>3500</v>
      </c>
      <c r="H15" s="51">
        <f>Табель!AJ10*оплата!$F$4</f>
        <v>2700</v>
      </c>
      <c r="I15" s="51">
        <f>Табель!AK10*оплата!$F$4</f>
        <v>810</v>
      </c>
      <c r="J15" s="52">
        <f t="shared" si="0"/>
        <v>7010</v>
      </c>
    </row>
    <row r="16" spans="3:10" ht="16.5" thickBot="1">
      <c r="C16" s="53" t="s">
        <v>34</v>
      </c>
      <c r="D16" s="54"/>
      <c r="E16" s="55"/>
      <c r="F16" s="55">
        <f>SUM(F9:F15)</f>
        <v>7</v>
      </c>
      <c r="G16" s="55">
        <f>SUM(G9:G15)</f>
        <v>31150</v>
      </c>
      <c r="H16" s="55">
        <f>SUM(H9:H15)</f>
        <v>5400</v>
      </c>
      <c r="I16" s="55">
        <f>SUM(I9:I15)</f>
        <v>14040</v>
      </c>
      <c r="J16" s="56">
        <f>SUM(J9:J15)</f>
        <v>50590</v>
      </c>
    </row>
    <row r="17" ht="16.5" thickTop="1"/>
  </sheetData>
  <mergeCells count="9">
    <mergeCell ref="F7:F8"/>
    <mergeCell ref="G7:I7"/>
    <mergeCell ref="J7:J8"/>
    <mergeCell ref="C3:E3"/>
    <mergeCell ref="C4:E4"/>
    <mergeCell ref="C5:E5"/>
    <mergeCell ref="C7:C8"/>
    <mergeCell ref="D7:D8"/>
    <mergeCell ref="E7:E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B3:J10"/>
  <sheetViews>
    <sheetView workbookViewId="0">
      <selection activeCell="C5" sqref="C5:I10"/>
    </sheetView>
  </sheetViews>
  <sheetFormatPr defaultRowHeight="15.75"/>
  <cols>
    <col min="2" max="2" width="6.375" customWidth="1"/>
    <col min="4" max="7" width="9.875" bestFit="1" customWidth="1"/>
    <col min="9" max="9" width="9.875" bestFit="1" customWidth="1"/>
    <col min="10" max="10" width="14.5" customWidth="1"/>
  </cols>
  <sheetData>
    <row r="3" spans="2:10">
      <c r="E3" t="s">
        <v>239</v>
      </c>
    </row>
    <row r="5" spans="2:10">
      <c r="B5" s="79" t="s">
        <v>240</v>
      </c>
      <c r="C5" s="79" t="s">
        <v>241</v>
      </c>
      <c r="D5" s="64" t="s">
        <v>239</v>
      </c>
      <c r="E5" s="77"/>
      <c r="F5" s="77"/>
      <c r="G5" s="77"/>
      <c r="H5" s="77"/>
      <c r="I5" s="65"/>
      <c r="J5" s="99" t="s">
        <v>242</v>
      </c>
    </row>
    <row r="6" spans="2:10">
      <c r="B6" s="80"/>
      <c r="C6" s="80"/>
      <c r="D6" s="57">
        <v>39142</v>
      </c>
      <c r="E6" s="57">
        <v>39158</v>
      </c>
      <c r="F6" s="57">
        <v>39172</v>
      </c>
      <c r="G6" s="57">
        <v>39186</v>
      </c>
      <c r="H6" s="3" t="s">
        <v>244</v>
      </c>
      <c r="I6" s="57">
        <v>39214</v>
      </c>
      <c r="J6" s="100"/>
    </row>
    <row r="7" spans="2:10">
      <c r="B7" s="3">
        <v>1</v>
      </c>
      <c r="C7" s="3" t="s">
        <v>110</v>
      </c>
      <c r="D7" s="3">
        <v>4</v>
      </c>
      <c r="E7" s="3">
        <v>3</v>
      </c>
      <c r="F7" s="3">
        <v>4</v>
      </c>
      <c r="G7" s="3">
        <v>4</v>
      </c>
      <c r="H7" s="3">
        <v>2</v>
      </c>
      <c r="I7" s="3">
        <v>3</v>
      </c>
      <c r="J7" s="58">
        <f>AVERAGE(D7:I7)</f>
        <v>3.3333333333333335</v>
      </c>
    </row>
    <row r="8" spans="2:10">
      <c r="B8" s="3">
        <v>2</v>
      </c>
      <c r="C8" s="3" t="s">
        <v>114</v>
      </c>
      <c r="D8" s="3">
        <v>5</v>
      </c>
      <c r="E8" s="3">
        <v>5</v>
      </c>
      <c r="F8" s="3">
        <v>3</v>
      </c>
      <c r="G8" s="3">
        <v>4</v>
      </c>
      <c r="H8" s="3">
        <v>3</v>
      </c>
      <c r="I8" s="3">
        <v>4</v>
      </c>
      <c r="J8" s="58">
        <f t="shared" ref="J8:J10" si="0">AVERAGE(D8:I8)</f>
        <v>4</v>
      </c>
    </row>
    <row r="9" spans="2:10">
      <c r="B9" s="3">
        <v>3</v>
      </c>
      <c r="C9" s="3" t="s">
        <v>119</v>
      </c>
      <c r="D9" s="3">
        <v>4</v>
      </c>
      <c r="E9" s="3">
        <v>5</v>
      </c>
      <c r="F9" s="3">
        <v>5</v>
      </c>
      <c r="G9" s="3">
        <v>4</v>
      </c>
      <c r="H9" s="3">
        <v>5</v>
      </c>
      <c r="I9" s="3">
        <v>5</v>
      </c>
      <c r="J9" s="58">
        <f t="shared" si="0"/>
        <v>4.666666666666667</v>
      </c>
    </row>
    <row r="10" spans="2:10">
      <c r="B10" s="38">
        <v>4</v>
      </c>
      <c r="C10" s="38" t="s">
        <v>243</v>
      </c>
      <c r="D10" s="38">
        <v>5</v>
      </c>
      <c r="E10" s="38">
        <v>5</v>
      </c>
      <c r="F10" s="38">
        <v>5</v>
      </c>
      <c r="G10" s="38">
        <v>5</v>
      </c>
      <c r="H10" s="38">
        <v>5</v>
      </c>
      <c r="I10" s="38">
        <v>5</v>
      </c>
      <c r="J10" s="58">
        <f t="shared" si="0"/>
        <v>5</v>
      </c>
    </row>
  </sheetData>
  <mergeCells count="4">
    <mergeCell ref="D5:I5"/>
    <mergeCell ref="B5:B6"/>
    <mergeCell ref="C5:C6"/>
    <mergeCell ref="J5:J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M15" sqref="M15"/>
    </sheetView>
  </sheetViews>
  <sheetFormatPr defaultRowHeight="15.75"/>
  <cols>
    <col min="1" max="1" width="17.75" customWidth="1"/>
  </cols>
  <sheetData>
    <row r="1" spans="1:12">
      <c r="A1" s="101" t="s">
        <v>245</v>
      </c>
    </row>
    <row r="2" spans="1:12">
      <c r="A2" s="102" t="s">
        <v>246</v>
      </c>
    </row>
    <row r="3" spans="1:12">
      <c r="A3" s="103" t="s">
        <v>247</v>
      </c>
    </row>
    <row r="4" spans="1:12">
      <c r="A4" s="104" t="s">
        <v>248</v>
      </c>
    </row>
    <row r="6" spans="1:12">
      <c r="A6" s="3" t="s">
        <v>249</v>
      </c>
      <c r="B6" s="3" t="s">
        <v>250</v>
      </c>
      <c r="C6" s="3" t="s">
        <v>251</v>
      </c>
      <c r="D6" s="3" t="s">
        <v>252</v>
      </c>
      <c r="E6" s="3" t="s">
        <v>253</v>
      </c>
      <c r="F6" s="3" t="s">
        <v>254</v>
      </c>
      <c r="G6" s="3" t="s">
        <v>255</v>
      </c>
      <c r="H6" s="3" t="s">
        <v>256</v>
      </c>
      <c r="I6" s="3" t="s">
        <v>257</v>
      </c>
      <c r="J6" s="3" t="s">
        <v>258</v>
      </c>
      <c r="K6" s="3" t="s">
        <v>259</v>
      </c>
      <c r="L6" s="3" t="s">
        <v>34</v>
      </c>
    </row>
    <row r="7" spans="1:12">
      <c r="A7" s="3" t="s">
        <v>260</v>
      </c>
      <c r="B7" s="3">
        <v>4000000</v>
      </c>
      <c r="C7" s="3"/>
      <c r="D7" s="3"/>
      <c r="E7" s="3"/>
      <c r="F7" s="3"/>
      <c r="G7" s="3"/>
      <c r="H7" s="3"/>
      <c r="I7" s="3"/>
      <c r="J7" s="3"/>
      <c r="K7" s="3"/>
      <c r="L7" s="3">
        <f>SUM(B7)</f>
        <v>4000000</v>
      </c>
    </row>
    <row r="8" spans="1:12">
      <c r="A8" s="3" t="s">
        <v>263</v>
      </c>
      <c r="B8" s="3"/>
      <c r="C8" s="3"/>
      <c r="D8" s="3"/>
      <c r="E8" s="3"/>
      <c r="F8" s="3">
        <v>1000000</v>
      </c>
      <c r="G8" s="3"/>
      <c r="H8" s="3"/>
      <c r="I8" s="3"/>
      <c r="J8" s="3"/>
      <c r="K8" s="3"/>
      <c r="L8" s="3">
        <f>F8</f>
        <v>1000000</v>
      </c>
    </row>
    <row r="9" spans="1:12">
      <c r="A9" s="3" t="s">
        <v>261</v>
      </c>
      <c r="B9" s="3">
        <v>30000</v>
      </c>
      <c r="C9" s="3"/>
      <c r="D9" s="3"/>
      <c r="E9" s="3">
        <v>20000</v>
      </c>
      <c r="F9" s="3"/>
      <c r="G9" s="3"/>
      <c r="H9" s="3">
        <v>15000</v>
      </c>
      <c r="I9" s="3"/>
      <c r="J9" s="3">
        <v>50000</v>
      </c>
      <c r="K9" s="3"/>
      <c r="L9" s="3">
        <f>SUM(B9,E9,H9,J9)</f>
        <v>115000</v>
      </c>
    </row>
    <row r="10" spans="1:12">
      <c r="A10" s="3" t="s">
        <v>262</v>
      </c>
      <c r="B10" s="3">
        <v>200000</v>
      </c>
      <c r="C10" s="3"/>
      <c r="D10" s="3"/>
      <c r="E10" s="3">
        <v>150000</v>
      </c>
      <c r="F10" s="3"/>
      <c r="G10" s="3">
        <v>300000</v>
      </c>
      <c r="H10" s="3"/>
      <c r="I10" s="3">
        <v>100000</v>
      </c>
      <c r="J10" s="3"/>
      <c r="K10" s="3">
        <v>150000</v>
      </c>
      <c r="L10" s="3">
        <f>SUM(B10:K10)</f>
        <v>900000</v>
      </c>
    </row>
    <row r="11" spans="1:12">
      <c r="A11" s="3" t="s">
        <v>264</v>
      </c>
      <c r="B11" s="3"/>
      <c r="C11" s="3">
        <v>100000</v>
      </c>
      <c r="D11" s="3"/>
      <c r="E11" s="3"/>
      <c r="F11" s="3">
        <v>100000</v>
      </c>
      <c r="G11" s="3"/>
      <c r="H11" s="3"/>
      <c r="I11" s="3"/>
      <c r="J11" s="3">
        <v>200000</v>
      </c>
      <c r="K11" s="3"/>
      <c r="L11" s="3">
        <f>SUM(B11:K11)</f>
        <v>400000</v>
      </c>
    </row>
    <row r="12" spans="1:12">
      <c r="A12" s="3" t="s">
        <v>265</v>
      </c>
      <c r="B12" s="3"/>
      <c r="C12" s="3">
        <v>1000000</v>
      </c>
      <c r="D12" s="3"/>
      <c r="E12" s="3"/>
      <c r="F12" s="3"/>
      <c r="G12" s="3"/>
      <c r="H12" s="3"/>
      <c r="I12" s="3">
        <v>1000000</v>
      </c>
      <c r="J12" s="3"/>
      <c r="K12" s="3"/>
      <c r="L12" s="3">
        <f>SUM(B12:K12)</f>
        <v>2000000</v>
      </c>
    </row>
    <row r="13" spans="1:12">
      <c r="A13" s="3" t="s">
        <v>266</v>
      </c>
      <c r="B13" s="3"/>
      <c r="C13" s="3">
        <v>100000</v>
      </c>
      <c r="D13" s="3"/>
      <c r="E13" s="3"/>
      <c r="F13" s="3"/>
      <c r="G13" s="3"/>
      <c r="H13" s="3">
        <v>100000</v>
      </c>
      <c r="I13" s="3"/>
      <c r="J13" s="3"/>
      <c r="K13" s="3">
        <v>100000</v>
      </c>
      <c r="L13" s="3">
        <f>SUM(B13:K13)</f>
        <v>300000</v>
      </c>
    </row>
    <row r="14" spans="1:12">
      <c r="A14" s="3" t="s">
        <v>267</v>
      </c>
      <c r="B14" s="3"/>
      <c r="C14" s="3"/>
      <c r="D14" s="3"/>
      <c r="E14" s="3"/>
      <c r="F14" s="3">
        <v>1000000</v>
      </c>
      <c r="G14" s="3"/>
      <c r="H14" s="3"/>
      <c r="I14" s="3"/>
      <c r="J14" s="3"/>
      <c r="K14" s="3"/>
      <c r="L14" s="3">
        <f>SUM(F14)</f>
        <v>1000000</v>
      </c>
    </row>
    <row r="15" spans="1:12">
      <c r="A15" s="3" t="s">
        <v>268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>
        <f>SUM(L7:L14)</f>
        <v>9715000</v>
      </c>
    </row>
    <row r="16" spans="1:12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</row>
    <row r="17" spans="1:12">
      <c r="A17" s="105"/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</row>
    <row r="18" spans="1:12">
      <c r="A18" s="105"/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1:G16"/>
  <sheetViews>
    <sheetView workbookViewId="0">
      <selection activeCell="B11" sqref="B11"/>
    </sheetView>
  </sheetViews>
  <sheetFormatPr defaultRowHeight="15.75"/>
  <cols>
    <col min="1" max="1" width="13.75" customWidth="1"/>
    <col min="2" max="2" width="11.375" customWidth="1"/>
    <col min="3" max="3" width="12.375" customWidth="1"/>
    <col min="4" max="4" width="11.875" customWidth="1"/>
    <col min="5" max="5" width="14.75" customWidth="1"/>
  </cols>
  <sheetData>
    <row r="1" spans="1:7" ht="18.75">
      <c r="A1" s="31" t="s">
        <v>22</v>
      </c>
      <c r="B1" s="31"/>
      <c r="C1" s="31"/>
      <c r="D1" s="31"/>
      <c r="E1" s="31"/>
    </row>
    <row r="2" spans="1:7" ht="18.75">
      <c r="A2" s="31" t="s">
        <v>23</v>
      </c>
      <c r="B2" s="31"/>
      <c r="C2" s="31"/>
      <c r="D2" s="31"/>
      <c r="E2" s="31"/>
    </row>
    <row r="4" spans="1:7" ht="31.5" customHeight="1">
      <c r="A4" s="60" t="s">
        <v>24</v>
      </c>
      <c r="B4" s="60" t="s">
        <v>25</v>
      </c>
      <c r="C4" s="62" t="s">
        <v>26</v>
      </c>
      <c r="D4" s="63"/>
      <c r="E4" s="60" t="s">
        <v>29</v>
      </c>
      <c r="F4" s="10"/>
      <c r="G4" s="10"/>
    </row>
    <row r="5" spans="1:7" ht="31.5">
      <c r="A5" s="61"/>
      <c r="B5" s="61"/>
      <c r="C5" s="11" t="s">
        <v>27</v>
      </c>
      <c r="D5" s="11" t="s">
        <v>28</v>
      </c>
      <c r="E5" s="61"/>
      <c r="F5" s="10"/>
      <c r="G5" s="10"/>
    </row>
    <row r="6" spans="1:7">
      <c r="A6" s="3">
        <v>1</v>
      </c>
      <c r="B6" s="3">
        <v>2</v>
      </c>
      <c r="C6" s="3">
        <v>3</v>
      </c>
      <c r="D6" s="3">
        <v>4</v>
      </c>
      <c r="E6" s="3">
        <v>5</v>
      </c>
    </row>
    <row r="7" spans="1:7">
      <c r="A7" s="3" t="s">
        <v>30</v>
      </c>
      <c r="B7" s="21">
        <v>2998</v>
      </c>
      <c r="C7" s="21">
        <v>2998</v>
      </c>
      <c r="D7" s="21">
        <f>B7-C7</f>
        <v>0</v>
      </c>
      <c r="E7" s="3"/>
    </row>
    <row r="8" spans="1:7">
      <c r="A8" s="3" t="s">
        <v>31</v>
      </c>
      <c r="B8" s="21">
        <v>3000</v>
      </c>
      <c r="C8" s="21">
        <v>2998</v>
      </c>
      <c r="D8" s="21">
        <f t="shared" ref="D8:D10" si="0">B8-C8</f>
        <v>2</v>
      </c>
      <c r="E8" s="3" t="s">
        <v>35</v>
      </c>
    </row>
    <row r="9" spans="1:7">
      <c r="A9" s="3" t="s">
        <v>32</v>
      </c>
      <c r="B9" s="21">
        <v>860</v>
      </c>
      <c r="C9" s="21">
        <v>809</v>
      </c>
      <c r="D9" s="21">
        <f t="shared" si="0"/>
        <v>51</v>
      </c>
      <c r="E9" s="3" t="s">
        <v>35</v>
      </c>
    </row>
    <row r="10" spans="1:7" ht="47.25">
      <c r="A10" s="3" t="s">
        <v>33</v>
      </c>
      <c r="B10" s="21">
        <v>5900</v>
      </c>
      <c r="C10" s="21">
        <v>5880</v>
      </c>
      <c r="D10" s="21">
        <f t="shared" si="0"/>
        <v>20</v>
      </c>
      <c r="E10" s="13" t="s">
        <v>36</v>
      </c>
    </row>
    <row r="11" spans="1:7">
      <c r="A11" s="3" t="s">
        <v>34</v>
      </c>
      <c r="B11" s="21">
        <f>SUM(B7:B10)</f>
        <v>12758</v>
      </c>
      <c r="C11" s="21">
        <f>SUM(C7:C10)</f>
        <v>12685</v>
      </c>
      <c r="D11" s="21">
        <f>SUM(D7:D10)</f>
        <v>73</v>
      </c>
      <c r="E11" s="3"/>
    </row>
    <row r="15" spans="1:7">
      <c r="A15" t="s">
        <v>37</v>
      </c>
      <c r="C15" s="12"/>
      <c r="E15" t="s">
        <v>38</v>
      </c>
    </row>
    <row r="16" spans="1:7" ht="18.75">
      <c r="C16" s="6" t="s">
        <v>19</v>
      </c>
    </row>
  </sheetData>
  <mergeCells count="4">
    <mergeCell ref="A4:A5"/>
    <mergeCell ref="B4:B5"/>
    <mergeCell ref="C4:D4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H17"/>
  <sheetViews>
    <sheetView workbookViewId="0">
      <selection activeCell="H10" sqref="H10"/>
    </sheetView>
  </sheetViews>
  <sheetFormatPr defaultRowHeight="15.75"/>
  <cols>
    <col min="1" max="1" width="9" customWidth="1"/>
    <col min="2" max="2" width="9.5" customWidth="1"/>
    <col min="3" max="3" width="5.625" customWidth="1"/>
    <col min="4" max="4" width="9" customWidth="1"/>
    <col min="5" max="5" width="11.25" customWidth="1"/>
    <col min="6" max="6" width="18.875" customWidth="1"/>
    <col min="7" max="7" width="17" customWidth="1"/>
    <col min="8" max="8" width="18.5" customWidth="1"/>
  </cols>
  <sheetData>
    <row r="1" spans="1:8" ht="18.75">
      <c r="A1" s="68" t="s">
        <v>49</v>
      </c>
      <c r="B1" s="68"/>
      <c r="C1" s="68"/>
    </row>
    <row r="3" spans="1:8" ht="35.25" customHeight="1">
      <c r="A3" s="70" t="s">
        <v>50</v>
      </c>
      <c r="B3" s="71"/>
      <c r="C3" s="72"/>
      <c r="D3" s="69" t="s">
        <v>54</v>
      </c>
      <c r="E3" s="69"/>
      <c r="F3" s="69" t="s">
        <v>52</v>
      </c>
      <c r="G3" s="69" t="s">
        <v>55</v>
      </c>
      <c r="H3" s="69" t="s">
        <v>56</v>
      </c>
    </row>
    <row r="4" spans="1:8">
      <c r="A4" s="16" t="s">
        <v>51</v>
      </c>
      <c r="B4" s="16"/>
      <c r="C4" s="16" t="s">
        <v>53</v>
      </c>
      <c r="D4" s="69"/>
      <c r="E4" s="69"/>
      <c r="F4" s="69"/>
      <c r="G4" s="69"/>
      <c r="H4" s="69"/>
    </row>
    <row r="5" spans="1:8">
      <c r="A5" s="66">
        <v>1</v>
      </c>
      <c r="B5" s="67"/>
      <c r="C5" s="22">
        <v>2</v>
      </c>
      <c r="D5" s="66">
        <v>3</v>
      </c>
      <c r="E5" s="67"/>
      <c r="F5" s="22">
        <v>4</v>
      </c>
      <c r="G5" s="22">
        <v>5</v>
      </c>
      <c r="H5" s="22">
        <v>6</v>
      </c>
    </row>
    <row r="6" spans="1:8">
      <c r="A6" s="64" t="s">
        <v>57</v>
      </c>
      <c r="B6" s="65"/>
      <c r="C6" s="24" t="s">
        <v>142</v>
      </c>
      <c r="D6" s="64" t="s">
        <v>59</v>
      </c>
      <c r="E6" s="65"/>
      <c r="F6" s="3">
        <v>1</v>
      </c>
      <c r="G6" s="23">
        <v>9800</v>
      </c>
      <c r="H6" s="23">
        <f>F6*G6</f>
        <v>9800</v>
      </c>
    </row>
    <row r="7" spans="1:8">
      <c r="A7" s="64"/>
      <c r="B7" s="65"/>
      <c r="C7" s="3"/>
      <c r="D7" s="64" t="s">
        <v>60</v>
      </c>
      <c r="E7" s="65"/>
      <c r="F7" s="3">
        <v>2</v>
      </c>
      <c r="G7" s="23">
        <v>8000</v>
      </c>
      <c r="H7" s="23">
        <f t="shared" ref="H7:H9" si="0">F7*G7</f>
        <v>16000</v>
      </c>
    </row>
    <row r="8" spans="1:8">
      <c r="A8" s="64"/>
      <c r="B8" s="65"/>
      <c r="C8" s="3"/>
      <c r="D8" s="64" t="s">
        <v>61</v>
      </c>
      <c r="E8" s="65"/>
      <c r="F8" s="3">
        <v>1</v>
      </c>
      <c r="G8" s="23">
        <v>1400</v>
      </c>
      <c r="H8" s="23">
        <f t="shared" si="0"/>
        <v>1400</v>
      </c>
    </row>
    <row r="9" spans="1:8">
      <c r="A9" s="64" t="s">
        <v>58</v>
      </c>
      <c r="B9" s="65"/>
      <c r="C9" s="3"/>
      <c r="D9" s="64" t="s">
        <v>62</v>
      </c>
      <c r="E9" s="65"/>
      <c r="F9" s="3">
        <v>2</v>
      </c>
      <c r="G9" s="23">
        <v>5800</v>
      </c>
      <c r="H9" s="23">
        <f t="shared" si="0"/>
        <v>11600</v>
      </c>
    </row>
    <row r="10" spans="1:8">
      <c r="A10" s="64" t="s">
        <v>34</v>
      </c>
      <c r="B10" s="65"/>
      <c r="C10" s="3"/>
      <c r="D10" s="64"/>
      <c r="E10" s="65"/>
      <c r="F10" s="3"/>
      <c r="G10" s="23">
        <f>SUM(G6:G9)</f>
        <v>25000</v>
      </c>
      <c r="H10" s="23">
        <f>SUM(H6:H9)</f>
        <v>38800</v>
      </c>
    </row>
    <row r="13" spans="1:8">
      <c r="F13" s="25"/>
    </row>
    <row r="14" spans="1:8">
      <c r="F14" s="25"/>
    </row>
    <row r="15" spans="1:8">
      <c r="F15" s="25"/>
    </row>
    <row r="16" spans="1:8">
      <c r="F16" s="25"/>
    </row>
    <row r="17" spans="6:6">
      <c r="F17" s="25"/>
    </row>
  </sheetData>
  <mergeCells count="18">
    <mergeCell ref="A1:C1"/>
    <mergeCell ref="D3:E4"/>
    <mergeCell ref="F3:F4"/>
    <mergeCell ref="G3:G4"/>
    <mergeCell ref="H3:H4"/>
    <mergeCell ref="A3:C3"/>
    <mergeCell ref="A5:B5"/>
    <mergeCell ref="D5:E5"/>
    <mergeCell ref="A6:B6"/>
    <mergeCell ref="A7:B7"/>
    <mergeCell ref="A8:B8"/>
    <mergeCell ref="A10:B10"/>
    <mergeCell ref="D6:E6"/>
    <mergeCell ref="D7:E7"/>
    <mergeCell ref="D8:E8"/>
    <mergeCell ref="D9:E9"/>
    <mergeCell ref="D10:E10"/>
    <mergeCell ref="A9:B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F10"/>
  <sheetViews>
    <sheetView workbookViewId="0">
      <selection activeCell="F10" sqref="F10"/>
    </sheetView>
  </sheetViews>
  <sheetFormatPr defaultRowHeight="15.75"/>
  <cols>
    <col min="2" max="2" width="17.75" customWidth="1"/>
    <col min="6" max="6" width="9.375" bestFit="1" customWidth="1"/>
  </cols>
  <sheetData>
    <row r="1" spans="1:6" ht="18.75">
      <c r="D1" s="32" t="s">
        <v>39</v>
      </c>
    </row>
    <row r="3" spans="1:6" ht="63">
      <c r="A3" s="15"/>
      <c r="B3" s="69" t="s">
        <v>41</v>
      </c>
      <c r="C3" s="73"/>
      <c r="D3" s="73"/>
      <c r="E3" s="11" t="s">
        <v>42</v>
      </c>
      <c r="F3" s="11" t="s">
        <v>43</v>
      </c>
    </row>
    <row r="4" spans="1:6">
      <c r="A4" s="15" t="s">
        <v>40</v>
      </c>
      <c r="B4" s="15" t="s">
        <v>7</v>
      </c>
      <c r="C4" s="15" t="s">
        <v>8</v>
      </c>
      <c r="D4" s="15" t="s">
        <v>9</v>
      </c>
      <c r="E4" s="15"/>
      <c r="F4" s="15"/>
    </row>
    <row r="5" spans="1:6">
      <c r="A5" s="3" t="s">
        <v>44</v>
      </c>
      <c r="B5" s="26">
        <v>3500</v>
      </c>
      <c r="C5" s="26">
        <v>3200</v>
      </c>
      <c r="D5" s="26">
        <v>4000</v>
      </c>
      <c r="E5" s="26">
        <f>SUM(B5:D5)</f>
        <v>10700</v>
      </c>
      <c r="F5" s="26">
        <f>AVERAGE(B5:D5)</f>
        <v>3566.6666666666665</v>
      </c>
    </row>
    <row r="6" spans="1:6">
      <c r="A6" s="3" t="s">
        <v>45</v>
      </c>
      <c r="B6" s="26">
        <v>3200</v>
      </c>
      <c r="C6" s="26">
        <v>3000</v>
      </c>
      <c r="D6" s="26">
        <v>3500</v>
      </c>
      <c r="E6" s="26">
        <f t="shared" ref="E6:E7" si="0">SUM(B6:D6)</f>
        <v>9700</v>
      </c>
      <c r="F6" s="26">
        <f t="shared" ref="F6:F8" si="1">AVERAGE(B6:D6)</f>
        <v>3233.3333333333335</v>
      </c>
    </row>
    <row r="7" spans="1:6">
      <c r="A7" s="3" t="s">
        <v>46</v>
      </c>
      <c r="B7" s="26">
        <v>2700</v>
      </c>
      <c r="C7" s="26">
        <v>2500</v>
      </c>
      <c r="D7" s="26">
        <v>3000</v>
      </c>
      <c r="E7" s="26">
        <f t="shared" si="0"/>
        <v>8200</v>
      </c>
      <c r="F7" s="26">
        <f t="shared" si="1"/>
        <v>2733.3333333333335</v>
      </c>
    </row>
    <row r="8" spans="1:6">
      <c r="A8" s="3" t="s">
        <v>34</v>
      </c>
      <c r="B8" s="26">
        <f>SUM(B5:B7)</f>
        <v>9400</v>
      </c>
      <c r="C8" s="26">
        <f>SUM(C5:C7)</f>
        <v>8700</v>
      </c>
      <c r="D8" s="26">
        <f>SUM(D5:D7)</f>
        <v>10500</v>
      </c>
      <c r="E8" s="26">
        <f>SUM(E5:E7)</f>
        <v>28600</v>
      </c>
      <c r="F8" s="26">
        <f t="shared" si="1"/>
        <v>9533.3333333333339</v>
      </c>
    </row>
    <row r="9" spans="1:6">
      <c r="A9" s="74" t="s">
        <v>47</v>
      </c>
      <c r="B9" s="75"/>
      <c r="C9" s="75"/>
      <c r="D9" s="75"/>
      <c r="E9" s="76"/>
      <c r="F9" s="26">
        <f>MIN(B5:D7)</f>
        <v>2500</v>
      </c>
    </row>
    <row r="10" spans="1:6">
      <c r="A10" s="64" t="s">
        <v>48</v>
      </c>
      <c r="B10" s="77"/>
      <c r="C10" s="77"/>
      <c r="D10" s="77"/>
      <c r="E10" s="65"/>
      <c r="F10" s="27">
        <f>MAX(B5:D7)</f>
        <v>4000</v>
      </c>
    </row>
  </sheetData>
  <mergeCells count="3">
    <mergeCell ref="B3:D3"/>
    <mergeCell ref="A9:E9"/>
    <mergeCell ref="A10:E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3"/>
  <sheetViews>
    <sheetView topLeftCell="A10" workbookViewId="0">
      <selection activeCell="N3" sqref="N3"/>
    </sheetView>
  </sheetViews>
  <sheetFormatPr defaultRowHeight="15.75"/>
  <cols>
    <col min="2" max="2" width="13" customWidth="1"/>
    <col min="3" max="3" width="12.25" customWidth="1"/>
    <col min="4" max="4" width="9.875" bestFit="1" customWidth="1"/>
    <col min="6" max="6" width="14.625" customWidth="1"/>
    <col min="7" max="7" width="15.125" customWidth="1"/>
  </cols>
  <sheetData>
    <row r="1" spans="1:7" ht="18.75">
      <c r="A1" s="78"/>
      <c r="B1" s="78"/>
      <c r="D1" s="32" t="s">
        <v>63</v>
      </c>
    </row>
    <row r="2" spans="1:7">
      <c r="B2" t="s">
        <v>64</v>
      </c>
    </row>
    <row r="3" spans="1:7">
      <c r="B3" t="s">
        <v>65</v>
      </c>
      <c r="D3" s="19">
        <v>41306</v>
      </c>
    </row>
    <row r="4" spans="1:7">
      <c r="B4" t="s">
        <v>66</v>
      </c>
      <c r="D4">
        <v>75</v>
      </c>
    </row>
    <row r="7" spans="1:7">
      <c r="A7" s="3" t="s">
        <v>67</v>
      </c>
      <c r="B7" s="3" t="s">
        <v>51</v>
      </c>
      <c r="C7" s="3" t="s">
        <v>73</v>
      </c>
      <c r="D7" s="3" t="s">
        <v>74</v>
      </c>
      <c r="E7" s="3" t="s">
        <v>75</v>
      </c>
      <c r="F7" s="3" t="s">
        <v>76</v>
      </c>
      <c r="G7" s="3" t="s">
        <v>77</v>
      </c>
    </row>
    <row r="8" spans="1:7">
      <c r="A8" s="3" t="s">
        <v>68</v>
      </c>
      <c r="B8" s="3" t="s">
        <v>78</v>
      </c>
      <c r="C8" s="3">
        <v>10490</v>
      </c>
      <c r="D8" s="28">
        <f>C8/$D$4</f>
        <v>139.86666666666667</v>
      </c>
      <c r="E8" s="3">
        <v>13</v>
      </c>
      <c r="F8" s="3">
        <f>C8*E8</f>
        <v>136370</v>
      </c>
      <c r="G8" s="29">
        <f>D8*E8</f>
        <v>1818.2666666666669</v>
      </c>
    </row>
    <row r="9" spans="1:7">
      <c r="A9" s="3" t="s">
        <v>69</v>
      </c>
      <c r="B9" s="3" t="s">
        <v>79</v>
      </c>
      <c r="C9" s="3">
        <v>5591</v>
      </c>
      <c r="D9" s="28">
        <f t="shared" ref="D9:D12" si="0">C9/$D$4</f>
        <v>74.546666666666667</v>
      </c>
      <c r="E9" s="3">
        <v>16</v>
      </c>
      <c r="F9" s="3">
        <f t="shared" ref="F9:F12" si="1">C9*E9</f>
        <v>89456</v>
      </c>
      <c r="G9" s="29">
        <f t="shared" ref="G9:G12" si="2">D9*E9</f>
        <v>1192.7466666666667</v>
      </c>
    </row>
    <row r="10" spans="1:7">
      <c r="A10" s="3" t="s">
        <v>70</v>
      </c>
      <c r="B10" s="3" t="s">
        <v>143</v>
      </c>
      <c r="C10" s="3">
        <v>2813</v>
      </c>
      <c r="D10" s="28">
        <f t="shared" si="0"/>
        <v>37.506666666666668</v>
      </c>
      <c r="E10" s="3">
        <v>20</v>
      </c>
      <c r="F10" s="3">
        <f t="shared" si="1"/>
        <v>56260</v>
      </c>
      <c r="G10" s="29">
        <f t="shared" si="2"/>
        <v>750.13333333333333</v>
      </c>
    </row>
    <row r="11" spans="1:7">
      <c r="A11" s="3" t="s">
        <v>71</v>
      </c>
      <c r="B11" s="3" t="s">
        <v>80</v>
      </c>
      <c r="C11" s="3">
        <v>5995</v>
      </c>
      <c r="D11" s="28">
        <f t="shared" si="0"/>
        <v>79.933333333333337</v>
      </c>
      <c r="E11" s="3">
        <v>15</v>
      </c>
      <c r="F11" s="3">
        <f t="shared" si="1"/>
        <v>89925</v>
      </c>
      <c r="G11" s="29">
        <f t="shared" si="2"/>
        <v>1199</v>
      </c>
    </row>
    <row r="12" spans="1:7">
      <c r="A12" s="3" t="s">
        <v>72</v>
      </c>
      <c r="B12" s="3" t="s">
        <v>81</v>
      </c>
      <c r="C12" s="3">
        <v>2257</v>
      </c>
      <c r="D12" s="28">
        <f t="shared" si="0"/>
        <v>30.093333333333334</v>
      </c>
      <c r="E12" s="3">
        <v>12</v>
      </c>
      <c r="F12" s="3">
        <f t="shared" si="1"/>
        <v>27084</v>
      </c>
      <c r="G12" s="29">
        <f t="shared" si="2"/>
        <v>361.12</v>
      </c>
    </row>
    <row r="13" spans="1:7">
      <c r="E13" s="3" t="s">
        <v>34</v>
      </c>
      <c r="F13" s="3">
        <f>SUM(F8:F12)</f>
        <v>399095</v>
      </c>
      <c r="G13" s="29">
        <f>SUM(G8:G12)</f>
        <v>5321.2666666666664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7"/>
  <sheetViews>
    <sheetView topLeftCell="A7" workbookViewId="0">
      <selection activeCell="G17" sqref="G17"/>
    </sheetView>
  </sheetViews>
  <sheetFormatPr defaultRowHeight="15.75" outlineLevelRow="2"/>
  <cols>
    <col min="1" max="1" width="13.5" customWidth="1"/>
    <col min="2" max="2" width="13.875" customWidth="1"/>
  </cols>
  <sheetData>
    <row r="1" spans="1:8" ht="18.75">
      <c r="D1" s="32" t="s">
        <v>82</v>
      </c>
    </row>
    <row r="2" spans="1:8">
      <c r="A2" t="s">
        <v>85</v>
      </c>
      <c r="B2" s="30">
        <v>0.2</v>
      </c>
    </row>
    <row r="3" spans="1:8">
      <c r="A3" s="79" t="s">
        <v>83</v>
      </c>
      <c r="B3" s="79" t="s">
        <v>51</v>
      </c>
      <c r="C3" s="17" t="s">
        <v>7</v>
      </c>
      <c r="D3" s="18"/>
      <c r="E3" s="17" t="s">
        <v>8</v>
      </c>
      <c r="F3" s="18"/>
      <c r="G3" s="17" t="s">
        <v>9</v>
      </c>
      <c r="H3" s="18"/>
    </row>
    <row r="4" spans="1:8" outlineLevel="1">
      <c r="A4" s="80"/>
      <c r="B4" s="80"/>
      <c r="C4" s="3" t="s">
        <v>84</v>
      </c>
      <c r="D4" s="3" t="s">
        <v>85</v>
      </c>
      <c r="E4" s="3" t="s">
        <v>84</v>
      </c>
      <c r="F4" s="3" t="s">
        <v>85</v>
      </c>
      <c r="G4" s="3" t="s">
        <v>84</v>
      </c>
      <c r="H4" s="3" t="s">
        <v>85</v>
      </c>
    </row>
    <row r="5" spans="1:8" outlineLevel="2">
      <c r="A5" s="3" t="s">
        <v>86</v>
      </c>
      <c r="B5" s="3" t="s">
        <v>89</v>
      </c>
      <c r="C5" s="3">
        <v>25250</v>
      </c>
      <c r="D5" s="3">
        <f>$B$2*C5</f>
        <v>5050</v>
      </c>
      <c r="E5" s="3">
        <v>27200</v>
      </c>
      <c r="F5" s="3">
        <f>$B$2*E5</f>
        <v>5440</v>
      </c>
      <c r="G5" s="3">
        <v>22900</v>
      </c>
      <c r="H5" s="3">
        <f>$B$2*G5</f>
        <v>4580</v>
      </c>
    </row>
    <row r="6" spans="1:8" outlineLevel="2">
      <c r="A6" s="3" t="s">
        <v>86</v>
      </c>
      <c r="B6" s="3" t="s">
        <v>90</v>
      </c>
      <c r="C6" s="3">
        <v>21100</v>
      </c>
      <c r="D6" s="3">
        <f t="shared" ref="D6:D15" si="0">$B$2*C6</f>
        <v>4220</v>
      </c>
      <c r="E6" s="3">
        <v>58250</v>
      </c>
      <c r="F6" s="3">
        <f t="shared" ref="F6:F17" si="1">$B$2*E6</f>
        <v>11650</v>
      </c>
      <c r="G6" s="3">
        <v>45280</v>
      </c>
      <c r="H6" s="3">
        <f t="shared" ref="H6:H15" si="2">$B$2*G6</f>
        <v>9056</v>
      </c>
    </row>
    <row r="7" spans="1:8" outlineLevel="2">
      <c r="A7" s="3" t="s">
        <v>86</v>
      </c>
      <c r="B7" s="3" t="s">
        <v>91</v>
      </c>
      <c r="C7" s="3">
        <v>19200</v>
      </c>
      <c r="D7" s="3">
        <f t="shared" si="0"/>
        <v>3840</v>
      </c>
      <c r="E7" s="3">
        <v>14750</v>
      </c>
      <c r="F7" s="3">
        <f t="shared" si="1"/>
        <v>2950</v>
      </c>
      <c r="G7" s="3">
        <v>35410</v>
      </c>
      <c r="H7" s="3">
        <f t="shared" si="2"/>
        <v>7082</v>
      </c>
    </row>
    <row r="8" spans="1:8" outlineLevel="1">
      <c r="A8" s="34" t="s">
        <v>144</v>
      </c>
      <c r="B8" s="3"/>
      <c r="C8" s="3">
        <f>SUBTOTAL(9,C5:C7)</f>
        <v>65550</v>
      </c>
      <c r="D8" s="3">
        <f>SUBTOTAL(9,D5:D7)</f>
        <v>13110</v>
      </c>
      <c r="E8" s="3">
        <f>SUBTOTAL(9,E5:E7)</f>
        <v>100200</v>
      </c>
      <c r="F8" s="3">
        <f t="shared" si="1"/>
        <v>20040</v>
      </c>
      <c r="G8" s="3"/>
      <c r="H8" s="3"/>
    </row>
    <row r="9" spans="1:8" outlineLevel="2">
      <c r="A9" s="3" t="s">
        <v>87</v>
      </c>
      <c r="B9" s="3" t="s">
        <v>92</v>
      </c>
      <c r="C9" s="3">
        <v>14590</v>
      </c>
      <c r="D9" s="3">
        <f t="shared" si="0"/>
        <v>2918</v>
      </c>
      <c r="E9" s="3">
        <v>43280</v>
      </c>
      <c r="F9" s="3">
        <f t="shared" si="1"/>
        <v>8656</v>
      </c>
      <c r="G9" s="3">
        <v>37930</v>
      </c>
      <c r="H9" s="3">
        <f t="shared" si="2"/>
        <v>7586</v>
      </c>
    </row>
    <row r="10" spans="1:8" outlineLevel="2">
      <c r="A10" s="3" t="s">
        <v>87</v>
      </c>
      <c r="B10" s="3" t="s">
        <v>93</v>
      </c>
      <c r="C10" s="3">
        <v>7500</v>
      </c>
      <c r="D10" s="3">
        <f t="shared" si="0"/>
        <v>1500</v>
      </c>
      <c r="E10" s="3">
        <v>17540</v>
      </c>
      <c r="F10" s="3">
        <f t="shared" si="1"/>
        <v>3508</v>
      </c>
      <c r="G10" s="3">
        <v>21490</v>
      </c>
      <c r="H10" s="3">
        <f t="shared" si="2"/>
        <v>4298</v>
      </c>
    </row>
    <row r="11" spans="1:8" outlineLevel="2">
      <c r="A11" s="3" t="s">
        <v>87</v>
      </c>
      <c r="B11" s="3" t="s">
        <v>94</v>
      </c>
      <c r="C11" s="3">
        <v>16550</v>
      </c>
      <c r="D11" s="3">
        <f t="shared" si="0"/>
        <v>3310</v>
      </c>
      <c r="E11" s="3">
        <v>6250</v>
      </c>
      <c r="F11" s="3">
        <f t="shared" si="1"/>
        <v>1250</v>
      </c>
      <c r="G11" s="3">
        <v>9520</v>
      </c>
      <c r="H11" s="3">
        <f t="shared" si="2"/>
        <v>1904</v>
      </c>
    </row>
    <row r="12" spans="1:8" outlineLevel="1">
      <c r="A12" s="35" t="s">
        <v>145</v>
      </c>
      <c r="B12" s="3"/>
      <c r="C12" s="3">
        <f>SUBTOTAL(9,C9:C11)</f>
        <v>38640</v>
      </c>
      <c r="D12" s="3">
        <f>SUBTOTAL(9,D9:D11)</f>
        <v>7728</v>
      </c>
      <c r="E12" s="3">
        <f>SUBTOTAL(9,E9:E11)</f>
        <v>67070</v>
      </c>
      <c r="F12" s="3">
        <f t="shared" si="1"/>
        <v>13414</v>
      </c>
      <c r="G12" s="3"/>
      <c r="H12" s="3"/>
    </row>
    <row r="13" spans="1:8" outlineLevel="2">
      <c r="A13" s="3" t="s">
        <v>88</v>
      </c>
      <c r="B13" s="3" t="s">
        <v>95</v>
      </c>
      <c r="C13" s="3">
        <v>5150</v>
      </c>
      <c r="D13" s="3">
        <f t="shared" si="0"/>
        <v>1030</v>
      </c>
      <c r="E13" s="3">
        <v>9850</v>
      </c>
      <c r="F13" s="3">
        <f t="shared" si="1"/>
        <v>1970</v>
      </c>
      <c r="G13" s="3">
        <v>8140</v>
      </c>
      <c r="H13" s="3">
        <f t="shared" si="2"/>
        <v>1628</v>
      </c>
    </row>
    <row r="14" spans="1:8" outlineLevel="2">
      <c r="A14" s="3" t="s">
        <v>88</v>
      </c>
      <c r="B14" s="3" t="s">
        <v>96</v>
      </c>
      <c r="C14" s="3">
        <v>9870</v>
      </c>
      <c r="D14" s="3">
        <f t="shared" si="0"/>
        <v>1974</v>
      </c>
      <c r="E14" s="3">
        <v>1590</v>
      </c>
      <c r="F14" s="3">
        <f t="shared" si="1"/>
        <v>318</v>
      </c>
      <c r="G14" s="3">
        <v>6210</v>
      </c>
      <c r="H14" s="3">
        <f t="shared" si="2"/>
        <v>1242</v>
      </c>
    </row>
    <row r="15" spans="1:8" outlineLevel="2">
      <c r="A15" s="3" t="s">
        <v>88</v>
      </c>
      <c r="B15" s="3" t="s">
        <v>97</v>
      </c>
      <c r="C15" s="3">
        <v>3500</v>
      </c>
      <c r="D15" s="3">
        <f t="shared" si="0"/>
        <v>700</v>
      </c>
      <c r="E15" s="3">
        <v>3240</v>
      </c>
      <c r="F15" s="3">
        <f t="shared" si="1"/>
        <v>648</v>
      </c>
      <c r="G15" s="3">
        <v>4280</v>
      </c>
      <c r="H15" s="3">
        <f t="shared" si="2"/>
        <v>856</v>
      </c>
    </row>
    <row r="16" spans="1:8" outlineLevel="1">
      <c r="A16" s="35" t="s">
        <v>146</v>
      </c>
      <c r="B16" s="3"/>
      <c r="C16" s="3">
        <f>SUBTOTAL(9,C13:C15)</f>
        <v>18520</v>
      </c>
      <c r="D16" s="3">
        <f>SUBTOTAL(9,D13:D15)</f>
        <v>3704</v>
      </c>
      <c r="E16" s="3">
        <f>SUBTOTAL(9,E13:E15)</f>
        <v>14680</v>
      </c>
      <c r="F16" s="3">
        <f t="shared" si="1"/>
        <v>2936</v>
      </c>
      <c r="G16" s="3"/>
      <c r="H16" s="3"/>
    </row>
    <row r="17" spans="1:8">
      <c r="A17" s="35" t="s">
        <v>147</v>
      </c>
      <c r="B17" s="3"/>
      <c r="C17" s="3">
        <f>SUBTOTAL(9,C4:C15)</f>
        <v>122710</v>
      </c>
      <c r="D17" s="3">
        <f>SUBTOTAL(9,D4:D15)</f>
        <v>24542</v>
      </c>
      <c r="E17" s="3">
        <f>SUBTOTAL(9,E4:E15)</f>
        <v>181950</v>
      </c>
      <c r="F17" s="3">
        <f t="shared" si="1"/>
        <v>36390</v>
      </c>
      <c r="G17" s="3"/>
      <c r="H17" s="3"/>
    </row>
  </sheetData>
  <mergeCells count="2">
    <mergeCell ref="A3:A4"/>
    <mergeCell ref="B3:B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0"/>
  <sheetViews>
    <sheetView topLeftCell="A4" workbookViewId="0">
      <selection activeCell="B4" sqref="B4:C23"/>
    </sheetView>
  </sheetViews>
  <sheetFormatPr defaultRowHeight="15.75"/>
  <cols>
    <col min="1" max="1" width="6" customWidth="1"/>
    <col min="2" max="2" width="10.875" customWidth="1"/>
    <col min="6" max="6" width="14" customWidth="1"/>
    <col min="7" max="7" width="12.125" customWidth="1"/>
    <col min="9" max="9" width="9.375" bestFit="1" customWidth="1"/>
  </cols>
  <sheetData>
    <row r="1" spans="1:9" ht="18.75">
      <c r="A1" s="1"/>
      <c r="F1" s="32" t="s">
        <v>98</v>
      </c>
    </row>
    <row r="2" spans="1:9" ht="15.75" customHeight="1">
      <c r="A2" s="81" t="s">
        <v>67</v>
      </c>
      <c r="B2" s="81" t="s">
        <v>40</v>
      </c>
      <c r="C2" s="81" t="s">
        <v>99</v>
      </c>
      <c r="D2" s="22" t="s">
        <v>39</v>
      </c>
      <c r="E2" s="22" t="s">
        <v>100</v>
      </c>
      <c r="F2" s="83" t="s">
        <v>101</v>
      </c>
      <c r="G2" s="81" t="s">
        <v>102</v>
      </c>
      <c r="H2" s="22" t="s">
        <v>103</v>
      </c>
      <c r="I2" s="81" t="s">
        <v>34</v>
      </c>
    </row>
    <row r="3" spans="1:9">
      <c r="A3" s="82"/>
      <c r="B3" s="82"/>
      <c r="C3" s="82"/>
      <c r="D3" s="33">
        <v>0.25</v>
      </c>
      <c r="E3" s="33">
        <v>0.15</v>
      </c>
      <c r="F3" s="82"/>
      <c r="G3" s="82"/>
      <c r="H3" s="33">
        <v>0.13</v>
      </c>
      <c r="I3" s="82"/>
    </row>
    <row r="4" spans="1:9">
      <c r="A4" s="3">
        <v>1</v>
      </c>
      <c r="B4" s="3" t="s">
        <v>30</v>
      </c>
      <c r="C4" s="3">
        <v>2850</v>
      </c>
      <c r="D4" s="3">
        <f t="shared" ref="D4:D23" si="0">C4*$D$3</f>
        <v>712.5</v>
      </c>
      <c r="E4" s="3">
        <f t="shared" ref="E4:E23" si="1">(C4+D4)*$E$3</f>
        <v>534.375</v>
      </c>
      <c r="F4" s="3">
        <f t="shared" ref="F4:F23" si="2">IF(C4+D4+E4&lt;5000,1000,0)</f>
        <v>1000</v>
      </c>
      <c r="G4" s="3">
        <f t="shared" ref="G4:G23" si="3">C4+D4+E4</f>
        <v>4096.875</v>
      </c>
      <c r="H4" s="3">
        <f t="shared" ref="H4:H23" si="4">G4*$H$3</f>
        <v>532.59375</v>
      </c>
      <c r="I4" s="21">
        <f t="shared" ref="I4:I23" si="5">G4-H4+F4</f>
        <v>4564.28125</v>
      </c>
    </row>
    <row r="5" spans="1:9">
      <c r="A5" s="3">
        <v>2</v>
      </c>
      <c r="B5" s="3" t="s">
        <v>104</v>
      </c>
      <c r="C5" s="3">
        <v>3100</v>
      </c>
      <c r="D5" s="3">
        <f t="shared" si="0"/>
        <v>775</v>
      </c>
      <c r="E5" s="3">
        <f t="shared" si="1"/>
        <v>581.25</v>
      </c>
      <c r="F5" s="3">
        <f t="shared" si="2"/>
        <v>1000</v>
      </c>
      <c r="G5" s="3">
        <f t="shared" si="3"/>
        <v>4456.25</v>
      </c>
      <c r="H5" s="3">
        <f t="shared" si="4"/>
        <v>579.3125</v>
      </c>
      <c r="I5" s="21">
        <f t="shared" si="5"/>
        <v>4876.9375</v>
      </c>
    </row>
    <row r="6" spans="1:9">
      <c r="A6" s="3">
        <v>3</v>
      </c>
      <c r="B6" s="3" t="s">
        <v>105</v>
      </c>
      <c r="C6" s="3">
        <v>4500</v>
      </c>
      <c r="D6" s="3">
        <f t="shared" si="0"/>
        <v>1125</v>
      </c>
      <c r="E6" s="3">
        <f t="shared" si="1"/>
        <v>843.75</v>
      </c>
      <c r="F6" s="3">
        <f t="shared" si="2"/>
        <v>0</v>
      </c>
      <c r="G6" s="3">
        <f t="shared" si="3"/>
        <v>6468.75</v>
      </c>
      <c r="H6" s="3">
        <f t="shared" si="4"/>
        <v>840.9375</v>
      </c>
      <c r="I6" s="21">
        <f t="shared" si="5"/>
        <v>5627.8125</v>
      </c>
    </row>
    <row r="7" spans="1:9">
      <c r="A7" s="3">
        <v>4</v>
      </c>
      <c r="B7" s="3" t="s">
        <v>106</v>
      </c>
      <c r="C7" s="3">
        <v>8400</v>
      </c>
      <c r="D7" s="3">
        <f t="shared" si="0"/>
        <v>2100</v>
      </c>
      <c r="E7" s="3">
        <f t="shared" si="1"/>
        <v>1575</v>
      </c>
      <c r="F7" s="3">
        <f t="shared" si="2"/>
        <v>0</v>
      </c>
      <c r="G7" s="3">
        <f t="shared" si="3"/>
        <v>12075</v>
      </c>
      <c r="H7" s="3">
        <f t="shared" si="4"/>
        <v>1569.75</v>
      </c>
      <c r="I7" s="21">
        <f t="shared" si="5"/>
        <v>10505.25</v>
      </c>
    </row>
    <row r="8" spans="1:9">
      <c r="A8" s="3">
        <v>5</v>
      </c>
      <c r="B8" s="3" t="s">
        <v>107</v>
      </c>
      <c r="C8" s="3">
        <v>3250</v>
      </c>
      <c r="D8" s="3">
        <f t="shared" si="0"/>
        <v>812.5</v>
      </c>
      <c r="E8" s="3">
        <f t="shared" si="1"/>
        <v>609.375</v>
      </c>
      <c r="F8" s="3">
        <f t="shared" si="2"/>
        <v>1000</v>
      </c>
      <c r="G8" s="3">
        <f t="shared" si="3"/>
        <v>4671.875</v>
      </c>
      <c r="H8" s="3">
        <f t="shared" si="4"/>
        <v>607.34375</v>
      </c>
      <c r="I8" s="21">
        <f t="shared" si="5"/>
        <v>5064.53125</v>
      </c>
    </row>
    <row r="9" spans="1:9">
      <c r="A9" s="3">
        <v>6</v>
      </c>
      <c r="B9" s="3" t="s">
        <v>108</v>
      </c>
      <c r="C9" s="3">
        <v>6400</v>
      </c>
      <c r="D9" s="3">
        <f t="shared" si="0"/>
        <v>1600</v>
      </c>
      <c r="E9" s="3">
        <f t="shared" si="1"/>
        <v>1200</v>
      </c>
      <c r="F9" s="3">
        <f t="shared" si="2"/>
        <v>0</v>
      </c>
      <c r="G9" s="3">
        <f t="shared" si="3"/>
        <v>9200</v>
      </c>
      <c r="H9" s="3">
        <f t="shared" si="4"/>
        <v>1196</v>
      </c>
      <c r="I9" s="21">
        <f t="shared" si="5"/>
        <v>8004</v>
      </c>
    </row>
    <row r="10" spans="1:9">
      <c r="A10" s="3">
        <v>7</v>
      </c>
      <c r="B10" s="3" t="s">
        <v>109</v>
      </c>
      <c r="C10" s="3">
        <v>3420</v>
      </c>
      <c r="D10" s="3">
        <f t="shared" si="0"/>
        <v>855</v>
      </c>
      <c r="E10" s="3">
        <f t="shared" si="1"/>
        <v>641.25</v>
      </c>
      <c r="F10" s="3">
        <f t="shared" si="2"/>
        <v>1000</v>
      </c>
      <c r="G10" s="3">
        <f t="shared" si="3"/>
        <v>4916.25</v>
      </c>
      <c r="H10" s="3">
        <f t="shared" si="4"/>
        <v>639.11250000000007</v>
      </c>
      <c r="I10" s="21">
        <f t="shared" si="5"/>
        <v>5277.1374999999998</v>
      </c>
    </row>
    <row r="11" spans="1:9">
      <c r="A11" s="3">
        <v>8</v>
      </c>
      <c r="B11" s="3" t="s">
        <v>109</v>
      </c>
      <c r="C11" s="3">
        <v>10200</v>
      </c>
      <c r="D11" s="3">
        <f t="shared" si="0"/>
        <v>2550</v>
      </c>
      <c r="E11" s="3">
        <f t="shared" si="1"/>
        <v>1912.5</v>
      </c>
      <c r="F11" s="3">
        <f t="shared" si="2"/>
        <v>0</v>
      </c>
      <c r="G11" s="3">
        <f t="shared" si="3"/>
        <v>14662.5</v>
      </c>
      <c r="H11" s="3">
        <f t="shared" si="4"/>
        <v>1906.125</v>
      </c>
      <c r="I11" s="21">
        <f t="shared" si="5"/>
        <v>12756.375</v>
      </c>
    </row>
    <row r="12" spans="1:9">
      <c r="A12" s="3">
        <v>9</v>
      </c>
      <c r="B12" s="3" t="s">
        <v>110</v>
      </c>
      <c r="C12" s="3">
        <v>4000</v>
      </c>
      <c r="D12" s="3">
        <f t="shared" si="0"/>
        <v>1000</v>
      </c>
      <c r="E12" s="3">
        <f t="shared" si="1"/>
        <v>750</v>
      </c>
      <c r="F12" s="3">
        <f t="shared" si="2"/>
        <v>0</v>
      </c>
      <c r="G12" s="3">
        <f t="shared" si="3"/>
        <v>5750</v>
      </c>
      <c r="H12" s="3">
        <f t="shared" si="4"/>
        <v>747.5</v>
      </c>
      <c r="I12" s="21">
        <f t="shared" si="5"/>
        <v>5002.5</v>
      </c>
    </row>
    <row r="13" spans="1:9">
      <c r="A13" s="3">
        <v>10</v>
      </c>
      <c r="B13" s="3" t="s">
        <v>111</v>
      </c>
      <c r="C13" s="3">
        <v>3800</v>
      </c>
      <c r="D13" s="3">
        <f t="shared" si="0"/>
        <v>950</v>
      </c>
      <c r="E13" s="3">
        <f t="shared" si="1"/>
        <v>712.5</v>
      </c>
      <c r="F13" s="3">
        <f t="shared" si="2"/>
        <v>0</v>
      </c>
      <c r="G13" s="3">
        <f t="shared" si="3"/>
        <v>5462.5</v>
      </c>
      <c r="H13" s="3">
        <f t="shared" si="4"/>
        <v>710.125</v>
      </c>
      <c r="I13" s="21">
        <f t="shared" si="5"/>
        <v>4752.375</v>
      </c>
    </row>
    <row r="14" spans="1:9">
      <c r="A14" s="3">
        <v>11</v>
      </c>
      <c r="B14" s="3" t="s">
        <v>112</v>
      </c>
      <c r="C14" s="3">
        <v>8500</v>
      </c>
      <c r="D14" s="3">
        <f t="shared" si="0"/>
        <v>2125</v>
      </c>
      <c r="E14" s="3">
        <f t="shared" si="1"/>
        <v>1593.75</v>
      </c>
      <c r="F14" s="3">
        <f t="shared" si="2"/>
        <v>0</v>
      </c>
      <c r="G14" s="3">
        <f t="shared" si="3"/>
        <v>12218.75</v>
      </c>
      <c r="H14" s="3">
        <f t="shared" si="4"/>
        <v>1588.4375</v>
      </c>
      <c r="I14" s="21">
        <f t="shared" si="5"/>
        <v>10630.3125</v>
      </c>
    </row>
    <row r="15" spans="1:9">
      <c r="A15" s="3">
        <v>12</v>
      </c>
      <c r="B15" s="3" t="s">
        <v>113</v>
      </c>
      <c r="C15" s="3">
        <v>9100</v>
      </c>
      <c r="D15" s="3">
        <f t="shared" si="0"/>
        <v>2275</v>
      </c>
      <c r="E15" s="3">
        <f t="shared" si="1"/>
        <v>1706.25</v>
      </c>
      <c r="F15" s="3">
        <f t="shared" si="2"/>
        <v>0</v>
      </c>
      <c r="G15" s="3">
        <f t="shared" si="3"/>
        <v>13081.25</v>
      </c>
      <c r="H15" s="3">
        <f t="shared" si="4"/>
        <v>1700.5625</v>
      </c>
      <c r="I15" s="21">
        <f t="shared" si="5"/>
        <v>11380.6875</v>
      </c>
    </row>
    <row r="16" spans="1:9">
      <c r="A16" s="3">
        <v>13</v>
      </c>
      <c r="B16" s="3" t="s">
        <v>114</v>
      </c>
      <c r="C16" s="3">
        <v>3500</v>
      </c>
      <c r="D16" s="3">
        <f t="shared" si="0"/>
        <v>875</v>
      </c>
      <c r="E16" s="3">
        <f t="shared" si="1"/>
        <v>656.25</v>
      </c>
      <c r="F16" s="3">
        <f t="shared" si="2"/>
        <v>0</v>
      </c>
      <c r="G16" s="3">
        <f t="shared" si="3"/>
        <v>5031.25</v>
      </c>
      <c r="H16" s="3">
        <f t="shared" si="4"/>
        <v>654.0625</v>
      </c>
      <c r="I16" s="21">
        <f t="shared" si="5"/>
        <v>4377.1875</v>
      </c>
    </row>
    <row r="17" spans="1:9">
      <c r="A17" s="3">
        <v>14</v>
      </c>
      <c r="B17" s="3" t="s">
        <v>115</v>
      </c>
      <c r="C17" s="3">
        <v>9300</v>
      </c>
      <c r="D17" s="3">
        <f t="shared" si="0"/>
        <v>2325</v>
      </c>
      <c r="E17" s="3">
        <f t="shared" si="1"/>
        <v>1743.75</v>
      </c>
      <c r="F17" s="3">
        <f t="shared" si="2"/>
        <v>0</v>
      </c>
      <c r="G17" s="3">
        <f t="shared" si="3"/>
        <v>13368.75</v>
      </c>
      <c r="H17" s="3">
        <f t="shared" si="4"/>
        <v>1737.9375</v>
      </c>
      <c r="I17" s="21">
        <f t="shared" si="5"/>
        <v>11630.8125</v>
      </c>
    </row>
    <row r="18" spans="1:9">
      <c r="A18" s="3">
        <v>15</v>
      </c>
      <c r="B18" s="3" t="s">
        <v>116</v>
      </c>
      <c r="C18" s="3">
        <v>11000</v>
      </c>
      <c r="D18" s="3">
        <f t="shared" si="0"/>
        <v>2750</v>
      </c>
      <c r="E18" s="3">
        <f t="shared" si="1"/>
        <v>2062.5</v>
      </c>
      <c r="F18" s="3">
        <f t="shared" si="2"/>
        <v>0</v>
      </c>
      <c r="G18" s="3">
        <f t="shared" si="3"/>
        <v>15812.5</v>
      </c>
      <c r="H18" s="3">
        <f t="shared" si="4"/>
        <v>2055.625</v>
      </c>
      <c r="I18" s="21">
        <f t="shared" si="5"/>
        <v>13756.875</v>
      </c>
    </row>
    <row r="19" spans="1:9">
      <c r="A19" s="3">
        <v>16</v>
      </c>
      <c r="B19" s="3" t="s">
        <v>117</v>
      </c>
      <c r="C19" s="3">
        <v>6700</v>
      </c>
      <c r="D19" s="3">
        <f t="shared" si="0"/>
        <v>1675</v>
      </c>
      <c r="E19" s="3">
        <f t="shared" si="1"/>
        <v>1256.25</v>
      </c>
      <c r="F19" s="3">
        <f t="shared" si="2"/>
        <v>0</v>
      </c>
      <c r="G19" s="3">
        <f t="shared" si="3"/>
        <v>9631.25</v>
      </c>
      <c r="H19" s="3">
        <f t="shared" si="4"/>
        <v>1252.0625</v>
      </c>
      <c r="I19" s="21">
        <f t="shared" si="5"/>
        <v>8379.1875</v>
      </c>
    </row>
    <row r="20" spans="1:9">
      <c r="A20" s="3">
        <v>17</v>
      </c>
      <c r="B20" s="3" t="s">
        <v>118</v>
      </c>
      <c r="C20" s="3">
        <v>3000</v>
      </c>
      <c r="D20" s="3">
        <f t="shared" si="0"/>
        <v>750</v>
      </c>
      <c r="E20" s="3">
        <f t="shared" si="1"/>
        <v>562.5</v>
      </c>
      <c r="F20" s="3">
        <f t="shared" si="2"/>
        <v>1000</v>
      </c>
      <c r="G20" s="3">
        <f t="shared" si="3"/>
        <v>4312.5</v>
      </c>
      <c r="H20" s="3">
        <f t="shared" si="4"/>
        <v>560.625</v>
      </c>
      <c r="I20" s="21">
        <f t="shared" si="5"/>
        <v>4751.875</v>
      </c>
    </row>
    <row r="21" spans="1:9">
      <c r="A21" s="3">
        <v>18</v>
      </c>
      <c r="B21" s="3" t="s">
        <v>119</v>
      </c>
      <c r="C21" s="3">
        <v>6000</v>
      </c>
      <c r="D21" s="3">
        <f t="shared" si="0"/>
        <v>1500</v>
      </c>
      <c r="E21" s="3">
        <f t="shared" si="1"/>
        <v>1125</v>
      </c>
      <c r="F21" s="3">
        <f t="shared" si="2"/>
        <v>0</v>
      </c>
      <c r="G21" s="3">
        <f t="shared" si="3"/>
        <v>8625</v>
      </c>
      <c r="H21" s="3">
        <f t="shared" si="4"/>
        <v>1121.25</v>
      </c>
      <c r="I21" s="21">
        <f t="shared" si="5"/>
        <v>7503.75</v>
      </c>
    </row>
    <row r="22" spans="1:9">
      <c r="A22" s="3">
        <v>19</v>
      </c>
      <c r="B22" s="3" t="s">
        <v>120</v>
      </c>
      <c r="C22" s="3">
        <v>7400</v>
      </c>
      <c r="D22" s="3">
        <f t="shared" si="0"/>
        <v>1850</v>
      </c>
      <c r="E22" s="3">
        <f t="shared" si="1"/>
        <v>1387.5</v>
      </c>
      <c r="F22" s="3">
        <f t="shared" si="2"/>
        <v>0</v>
      </c>
      <c r="G22" s="3">
        <f t="shared" si="3"/>
        <v>10637.5</v>
      </c>
      <c r="H22" s="3">
        <f t="shared" si="4"/>
        <v>1382.875</v>
      </c>
      <c r="I22" s="21">
        <f t="shared" si="5"/>
        <v>9254.625</v>
      </c>
    </row>
    <row r="23" spans="1:9">
      <c r="A23" s="3">
        <v>20</v>
      </c>
      <c r="B23" s="3" t="s">
        <v>121</v>
      </c>
      <c r="C23" s="3">
        <v>5800</v>
      </c>
      <c r="D23" s="3">
        <f t="shared" si="0"/>
        <v>1450</v>
      </c>
      <c r="E23" s="3">
        <f t="shared" si="1"/>
        <v>1087.5</v>
      </c>
      <c r="F23" s="3">
        <f t="shared" si="2"/>
        <v>0</v>
      </c>
      <c r="G23" s="3">
        <f t="shared" si="3"/>
        <v>8337.5</v>
      </c>
      <c r="H23" s="3">
        <f t="shared" si="4"/>
        <v>1083.875</v>
      </c>
      <c r="I23" s="21">
        <f t="shared" si="5"/>
        <v>7253.625</v>
      </c>
    </row>
    <row r="25" spans="1:9">
      <c r="B25" t="s">
        <v>122</v>
      </c>
    </row>
    <row r="26" spans="1:9">
      <c r="B26" t="s">
        <v>123</v>
      </c>
    </row>
    <row r="27" spans="1:9">
      <c r="B27" t="s">
        <v>124</v>
      </c>
    </row>
    <row r="30" spans="1:9">
      <c r="B30" t="s">
        <v>125</v>
      </c>
    </row>
  </sheetData>
  <autoFilter ref="B2:I3"/>
  <mergeCells count="6">
    <mergeCell ref="I2:I3"/>
    <mergeCell ref="A2:A3"/>
    <mergeCell ref="B2:B3"/>
    <mergeCell ref="C2:C3"/>
    <mergeCell ref="F2:F3"/>
    <mergeCell ref="G2:G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S7"/>
  <sheetViews>
    <sheetView workbookViewId="0">
      <selection activeCell="S4" sqref="S4:S7"/>
    </sheetView>
  </sheetViews>
  <sheetFormatPr defaultRowHeight="15.75"/>
  <cols>
    <col min="2" max="10" width="1.875" customWidth="1"/>
    <col min="11" max="16" width="2.875" customWidth="1"/>
    <col min="17" max="17" width="12.125" customWidth="1"/>
    <col min="18" max="18" width="12" customWidth="1"/>
    <col min="19" max="19" width="10.5" customWidth="1"/>
  </cols>
  <sheetData>
    <row r="1" spans="1:19">
      <c r="A1" t="s">
        <v>126</v>
      </c>
    </row>
    <row r="3" spans="1:19">
      <c r="A3" s="3" t="s">
        <v>40</v>
      </c>
      <c r="B3" s="3">
        <v>1</v>
      </c>
      <c r="C3" s="3">
        <v>2</v>
      </c>
      <c r="D3" s="3">
        <v>3</v>
      </c>
      <c r="E3" s="3">
        <v>4</v>
      </c>
      <c r="F3" s="3">
        <v>5</v>
      </c>
      <c r="G3" s="3">
        <v>6</v>
      </c>
      <c r="H3" s="3">
        <v>7</v>
      </c>
      <c r="I3" s="3">
        <v>8</v>
      </c>
      <c r="J3" s="3">
        <v>9</v>
      </c>
      <c r="K3" s="3">
        <v>10</v>
      </c>
      <c r="L3" s="3">
        <v>11</v>
      </c>
      <c r="M3" s="3">
        <v>12</v>
      </c>
      <c r="N3" s="3">
        <v>13</v>
      </c>
      <c r="O3" s="3">
        <v>14</v>
      </c>
      <c r="P3" s="3">
        <v>15</v>
      </c>
      <c r="Q3" s="3" t="s">
        <v>127</v>
      </c>
      <c r="R3" s="3" t="s">
        <v>128</v>
      </c>
      <c r="S3" s="3" t="s">
        <v>129</v>
      </c>
    </row>
    <row r="4" spans="1:19">
      <c r="A4" s="3" t="s">
        <v>130</v>
      </c>
      <c r="B4" s="16" t="s">
        <v>131</v>
      </c>
      <c r="C4" s="16">
        <v>8</v>
      </c>
      <c r="D4" s="16">
        <v>8</v>
      </c>
      <c r="E4" s="16">
        <v>8</v>
      </c>
      <c r="F4" s="16">
        <v>8</v>
      </c>
      <c r="G4" s="16" t="s">
        <v>131</v>
      </c>
      <c r="H4" s="16" t="s">
        <v>131</v>
      </c>
      <c r="I4" s="16">
        <v>8</v>
      </c>
      <c r="J4" s="16">
        <v>8</v>
      </c>
      <c r="K4" s="16">
        <v>8</v>
      </c>
      <c r="L4" s="16" t="s">
        <v>133</v>
      </c>
      <c r="M4" s="16">
        <v>8</v>
      </c>
      <c r="N4" s="16" t="s">
        <v>131</v>
      </c>
      <c r="O4" s="16" t="s">
        <v>131</v>
      </c>
      <c r="P4" s="16">
        <v>8</v>
      </c>
      <c r="Q4" s="3">
        <f>COUNTIF(B4:P4,8)</f>
        <v>9</v>
      </c>
      <c r="R4" s="3">
        <f>COUNTIF(B4:P4,"б")</f>
        <v>0</v>
      </c>
      <c r="S4" s="3">
        <f>COUNTIF(B4:P4,"н")</f>
        <v>1</v>
      </c>
    </row>
    <row r="5" spans="1:19">
      <c r="A5" s="3" t="s">
        <v>110</v>
      </c>
      <c r="B5" s="16" t="s">
        <v>131</v>
      </c>
      <c r="C5" s="16">
        <v>8</v>
      </c>
      <c r="D5" s="16" t="s">
        <v>132</v>
      </c>
      <c r="E5" s="16" t="s">
        <v>132</v>
      </c>
      <c r="F5" s="16" t="s">
        <v>132</v>
      </c>
      <c r="G5" s="16" t="s">
        <v>131</v>
      </c>
      <c r="H5" s="16" t="s">
        <v>131</v>
      </c>
      <c r="I5" s="16">
        <v>8</v>
      </c>
      <c r="J5" s="16">
        <v>8</v>
      </c>
      <c r="K5" s="16">
        <v>8</v>
      </c>
      <c r="L5" s="16">
        <v>8</v>
      </c>
      <c r="M5" s="16">
        <v>8</v>
      </c>
      <c r="N5" s="16" t="s">
        <v>131</v>
      </c>
      <c r="O5" s="16" t="s">
        <v>131</v>
      </c>
      <c r="P5" s="16">
        <v>8</v>
      </c>
      <c r="Q5" s="3">
        <f t="shared" ref="Q5:Q7" si="0">COUNTIF(B5:P5,8)</f>
        <v>7</v>
      </c>
      <c r="R5" s="3">
        <f t="shared" ref="R5:R7" si="1">COUNTIF(B5:P5,"б")</f>
        <v>3</v>
      </c>
      <c r="S5" s="3">
        <f t="shared" ref="S5:S7" si="2">COUNTIF(B5:P5,"н")</f>
        <v>0</v>
      </c>
    </row>
    <row r="6" spans="1:19">
      <c r="A6" s="3" t="s">
        <v>114</v>
      </c>
      <c r="B6" s="16" t="s">
        <v>131</v>
      </c>
      <c r="C6" s="16">
        <v>8</v>
      </c>
      <c r="D6" s="16">
        <v>8</v>
      </c>
      <c r="E6" s="16">
        <v>8</v>
      </c>
      <c r="F6" s="16">
        <v>8</v>
      </c>
      <c r="G6" s="16" t="s">
        <v>131</v>
      </c>
      <c r="H6" s="16" t="s">
        <v>131</v>
      </c>
      <c r="I6" s="16" t="s">
        <v>133</v>
      </c>
      <c r="J6" s="16" t="s">
        <v>133</v>
      </c>
      <c r="K6" s="16">
        <v>8</v>
      </c>
      <c r="L6" s="16">
        <v>8</v>
      </c>
      <c r="M6" s="16" t="s">
        <v>133</v>
      </c>
      <c r="N6" s="16" t="s">
        <v>131</v>
      </c>
      <c r="O6" s="16" t="s">
        <v>131</v>
      </c>
      <c r="P6" s="16">
        <v>8</v>
      </c>
      <c r="Q6" s="3">
        <f t="shared" si="0"/>
        <v>7</v>
      </c>
      <c r="R6" s="3">
        <f t="shared" si="1"/>
        <v>0</v>
      </c>
      <c r="S6" s="3">
        <f t="shared" si="2"/>
        <v>3</v>
      </c>
    </row>
    <row r="7" spans="1:19">
      <c r="A7" s="3" t="s">
        <v>119</v>
      </c>
      <c r="B7" s="16" t="s">
        <v>131</v>
      </c>
      <c r="C7" s="16">
        <v>8</v>
      </c>
      <c r="D7" s="16" t="s">
        <v>132</v>
      </c>
      <c r="E7" s="16" t="s">
        <v>132</v>
      </c>
      <c r="F7" s="16" t="s">
        <v>132</v>
      </c>
      <c r="G7" s="16" t="s">
        <v>131</v>
      </c>
      <c r="H7" s="16" t="s">
        <v>131</v>
      </c>
      <c r="I7" s="16">
        <v>8</v>
      </c>
      <c r="J7" s="16" t="s">
        <v>133</v>
      </c>
      <c r="K7" s="16" t="s">
        <v>133</v>
      </c>
      <c r="L7" s="16">
        <v>8</v>
      </c>
      <c r="M7" s="16">
        <v>8</v>
      </c>
      <c r="N7" s="16" t="s">
        <v>131</v>
      </c>
      <c r="O7" s="16" t="s">
        <v>131</v>
      </c>
      <c r="P7" s="16" t="s">
        <v>133</v>
      </c>
      <c r="Q7" s="3">
        <f t="shared" si="0"/>
        <v>4</v>
      </c>
      <c r="R7" s="3">
        <f t="shared" si="1"/>
        <v>3</v>
      </c>
      <c r="S7" s="3">
        <f t="shared" si="2"/>
        <v>3</v>
      </c>
    </row>
  </sheetData>
  <conditionalFormatting sqref="C6:F6">
    <cfRule type="cellIs" dxfId="1" priority="2" operator="greaterThan">
      <formula>8</formula>
    </cfRule>
  </conditionalFormatting>
  <conditionalFormatting sqref="C4:F4">
    <cfRule type="cellIs" dxfId="0" priority="1" operator="lessThan">
      <formula>8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F7" sqref="F7"/>
    </sheetView>
  </sheetViews>
  <sheetFormatPr defaultRowHeight="15.75"/>
  <cols>
    <col min="2" max="2" width="12.75" customWidth="1"/>
    <col min="3" max="3" width="12.5" customWidth="1"/>
    <col min="4" max="4" width="13.375" customWidth="1"/>
    <col min="5" max="5" width="12.25" customWidth="1"/>
    <col min="6" max="6" width="11.75" customWidth="1"/>
  </cols>
  <sheetData>
    <row r="1" spans="1:6" ht="18.75">
      <c r="D1" s="32" t="s">
        <v>134</v>
      </c>
    </row>
    <row r="3" spans="1:6">
      <c r="A3" t="s">
        <v>135</v>
      </c>
      <c r="C3">
        <v>300</v>
      </c>
    </row>
    <row r="4" spans="1:6">
      <c r="A4" t="s">
        <v>136</v>
      </c>
      <c r="C4">
        <v>200</v>
      </c>
    </row>
    <row r="5" spans="1:6">
      <c r="A5" t="s">
        <v>137</v>
      </c>
      <c r="C5">
        <v>150</v>
      </c>
    </row>
    <row r="7" spans="1:6" ht="47.25">
      <c r="A7" s="3" t="s">
        <v>40</v>
      </c>
      <c r="B7" s="14" t="s">
        <v>138</v>
      </c>
      <c r="C7" s="14" t="s">
        <v>138</v>
      </c>
      <c r="D7" s="14" t="s">
        <v>139</v>
      </c>
      <c r="E7" s="14" t="s">
        <v>140</v>
      </c>
      <c r="F7" s="14" t="s">
        <v>141</v>
      </c>
    </row>
    <row r="8" spans="1:6">
      <c r="A8" s="3"/>
      <c r="B8" s="3">
        <f>$C$3*'табель посещаемости'!Q4</f>
        <v>2700</v>
      </c>
      <c r="C8" s="3">
        <v>0</v>
      </c>
      <c r="D8" s="3">
        <v>150</v>
      </c>
      <c r="E8" s="3" t="str">
        <f>IF('табель посещаемости'!S4&gt;2,"уволить","премировать")</f>
        <v>премировать</v>
      </c>
      <c r="F8" s="3">
        <f>B8+C8-D8</f>
        <v>2550</v>
      </c>
    </row>
    <row r="9" spans="1:6">
      <c r="A9" s="3"/>
      <c r="B9" s="3">
        <f>$C$3*'табель посещаемости'!Q5</f>
        <v>2100</v>
      </c>
      <c r="C9" s="3">
        <v>3</v>
      </c>
      <c r="D9" s="3">
        <v>0</v>
      </c>
      <c r="E9" s="3" t="str">
        <f>IF('табель посещаемости'!S5&gt;2,"уволить","премировать")</f>
        <v>премировать</v>
      </c>
      <c r="F9" s="3">
        <f t="shared" ref="F9:F11" si="0">B9+C9-D9</f>
        <v>2103</v>
      </c>
    </row>
    <row r="10" spans="1:6">
      <c r="A10" s="3"/>
      <c r="B10" s="3">
        <f>$C$3*'табель посещаемости'!Q6</f>
        <v>2100</v>
      </c>
      <c r="C10" s="3">
        <v>0</v>
      </c>
      <c r="D10" s="3">
        <v>450</v>
      </c>
      <c r="E10" s="3" t="str">
        <f>IF('табель посещаемости'!S6&gt;2,"уволить","премировать")</f>
        <v>уволить</v>
      </c>
      <c r="F10" s="3">
        <f t="shared" si="0"/>
        <v>1650</v>
      </c>
    </row>
    <row r="11" spans="1:6">
      <c r="A11" s="3"/>
      <c r="B11" s="3">
        <f>$C$3*'табель посещаемости'!Q7</f>
        <v>1200</v>
      </c>
      <c r="C11" s="3">
        <v>3</v>
      </c>
      <c r="D11" s="3">
        <v>450</v>
      </c>
      <c r="E11" s="3" t="str">
        <f>IF('табель посещаемости'!S7&gt;2,"уволить","премировать")</f>
        <v>уволить</v>
      </c>
      <c r="F11" s="3">
        <f t="shared" si="0"/>
        <v>753</v>
      </c>
    </row>
  </sheetData>
  <autoFilter ref="A7:F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Диаграммы</vt:lpstr>
      </vt:variant>
      <vt:variant>
        <vt:i4>1</vt:i4>
      </vt:variant>
    </vt:vector>
  </HeadingPairs>
  <TitlesOfParts>
    <vt:vector size="19" baseType="lpstr">
      <vt:lpstr>упражнение</vt:lpstr>
      <vt:lpstr>сведения о документах</vt:lpstr>
      <vt:lpstr>штатное расписание</vt:lpstr>
      <vt:lpstr>премия</vt:lpstr>
      <vt:lpstr>анализ продаж</vt:lpstr>
      <vt:lpstr>выручка от реализации</vt:lpstr>
      <vt:lpstr>зарплата</vt:lpstr>
      <vt:lpstr>табель посещаемости</vt:lpstr>
      <vt:lpstr>оплата за обучение</vt:lpstr>
      <vt:lpstr>таблица умножения</vt:lpstr>
      <vt:lpstr>Лист2</vt:lpstr>
      <vt:lpstr>Лист3</vt:lpstr>
      <vt:lpstr>Лист4</vt:lpstr>
      <vt:lpstr>выручка</vt:lpstr>
      <vt:lpstr>Табель</vt:lpstr>
      <vt:lpstr>оплата</vt:lpstr>
      <vt:lpstr>зачетная оценка</vt:lpstr>
      <vt:lpstr>Покупки</vt:lpstr>
      <vt:lpstr>Диаграмма1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2021-01-29T07:06:18Z</cp:lastPrinted>
  <dcterms:created xsi:type="dcterms:W3CDTF">2021-01-28T09:39:56Z</dcterms:created>
  <dcterms:modified xsi:type="dcterms:W3CDTF">2021-04-06T11:17:33Z</dcterms:modified>
</cp:coreProperties>
</file>